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drianorbai\Downloads\"/>
    </mc:Choice>
  </mc:AlternateContent>
  <xr:revisionPtr revIDLastSave="0" documentId="8_{05DB32D3-7996-476F-A77D-E06E52EE4C77}" xr6:coauthVersionLast="47" xr6:coauthVersionMax="47" xr10:uidLastSave="{00000000-0000-0000-0000-000000000000}"/>
  <bookViews>
    <workbookView xWindow="-110" yWindow="-110" windowWidth="19420" windowHeight="10300" xr2:uid="{7D0D5C37-AE3A-4495-B919-A25D8E82C9E4}"/>
  </bookViews>
  <sheets>
    <sheet name="⚙️ Configurare" sheetId="1" r:id="rId1"/>
    <sheet name="Date Vânzări" sheetId="2" r:id="rId2"/>
    <sheet name="📊 Dashboard KPI" sheetId="3" r:id="rId3"/>
    <sheet name="📋 Instrucțiuni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3" l="1"/>
  <c r="J50" i="3"/>
  <c r="I50" i="3"/>
  <c r="H50" i="3"/>
  <c r="G50" i="3"/>
  <c r="F50" i="3"/>
  <c r="E50" i="3"/>
  <c r="D50" i="3"/>
  <c r="C50" i="3"/>
  <c r="B50" i="3"/>
  <c r="K49" i="3"/>
  <c r="J49" i="3"/>
  <c r="I49" i="3"/>
  <c r="H49" i="3"/>
  <c r="G49" i="3"/>
  <c r="F49" i="3"/>
  <c r="E49" i="3"/>
  <c r="D49" i="3"/>
  <c r="C49" i="3"/>
  <c r="B49" i="3"/>
  <c r="J44" i="3"/>
  <c r="I44" i="3"/>
  <c r="D44" i="3"/>
  <c r="C44" i="3"/>
  <c r="J43" i="3"/>
  <c r="I43" i="3"/>
  <c r="D43" i="3"/>
  <c r="C43" i="3"/>
  <c r="J42" i="3"/>
  <c r="I42" i="3"/>
  <c r="D42" i="3"/>
  <c r="C42" i="3"/>
  <c r="J41" i="3"/>
  <c r="I41" i="3"/>
  <c r="D41" i="3"/>
  <c r="C41" i="3"/>
  <c r="J40" i="3"/>
  <c r="I40" i="3"/>
  <c r="D40" i="3"/>
  <c r="C40" i="3"/>
  <c r="J39" i="3"/>
  <c r="I39" i="3"/>
  <c r="D39" i="3"/>
  <c r="C39" i="3"/>
  <c r="J38" i="3"/>
  <c r="I38" i="3"/>
  <c r="D38" i="3"/>
  <c r="C38" i="3"/>
  <c r="J37" i="3"/>
  <c r="I37" i="3"/>
  <c r="D37" i="3"/>
  <c r="C37" i="3"/>
  <c r="J36" i="3"/>
  <c r="I36" i="3"/>
  <c r="D36" i="3"/>
  <c r="C36" i="3"/>
  <c r="J35" i="3"/>
  <c r="I35" i="3"/>
  <c r="D35" i="3"/>
  <c r="C35" i="3"/>
  <c r="D30" i="3"/>
  <c r="C30" i="3"/>
  <c r="E30" i="3" s="1"/>
  <c r="F30" i="3" s="1"/>
  <c r="D29" i="3"/>
  <c r="C29" i="3"/>
  <c r="E29" i="3" s="1"/>
  <c r="F29" i="3" s="1"/>
  <c r="D28" i="3"/>
  <c r="C28" i="3"/>
  <c r="E28" i="3" s="1"/>
  <c r="F28" i="3" s="1"/>
  <c r="D27" i="3"/>
  <c r="C27" i="3"/>
  <c r="E27" i="3" s="1"/>
  <c r="F27" i="3" s="1"/>
  <c r="D26" i="3"/>
  <c r="C26" i="3"/>
  <c r="E26" i="3" s="1"/>
  <c r="F26" i="3" s="1"/>
  <c r="D25" i="3"/>
  <c r="C25" i="3"/>
  <c r="E25" i="3" s="1"/>
  <c r="F25" i="3" s="1"/>
  <c r="G19" i="3"/>
  <c r="B19" i="3"/>
  <c r="G15" i="3"/>
  <c r="B15" i="3"/>
  <c r="G11" i="3"/>
  <c r="G7" i="3"/>
  <c r="B7" i="3"/>
  <c r="B11" i="3" s="1"/>
  <c r="F3" i="3"/>
</calcChain>
</file>

<file path=xl/sharedStrings.xml><?xml version="1.0" encoding="utf-8"?>
<sst xmlns="http://schemas.openxmlformats.org/spreadsheetml/2006/main" count="1131" uniqueCount="124">
  <si>
    <t>⚙️ CONFIGURARE DASHBOARD — Targete și Parametri</t>
  </si>
  <si>
    <t>adrianorbai.ro  |  Completează luna curentă și targetele agenților</t>
  </si>
  <si>
    <t>Luna curentă (1-12):</t>
  </si>
  <si>
    <t>An:</t>
  </si>
  <si>
    <t>#</t>
  </si>
  <si>
    <t>Agent</t>
  </si>
  <si>
    <t>Target Lunar (RON)</t>
  </si>
  <si>
    <t>Target Anual (RON)</t>
  </si>
  <si>
    <t>Email</t>
  </si>
  <si>
    <t>Ionescu M.</t>
  </si>
  <si>
    <t>ionescu.m.@firma.ro</t>
  </si>
  <si>
    <t>Popescu A.</t>
  </si>
  <si>
    <t>popescu.a.@firma.ro</t>
  </si>
  <si>
    <t>Gheorghe R.</t>
  </si>
  <si>
    <t>gheorghe.r.@firma.ro</t>
  </si>
  <si>
    <t>Stancu L.</t>
  </si>
  <si>
    <t>stancu.l.@firma.ro</t>
  </si>
  <si>
    <t>Mihai C.</t>
  </si>
  <si>
    <t>mihai.c.@firma.ro</t>
  </si>
  <si>
    <t>Dragomir V.</t>
  </si>
  <si>
    <t>dragomir.v.@firma.ro</t>
  </si>
  <si>
    <t>© adrianorbai.ro | Template gratuit pentru profesioniști în vânzări B2B</t>
  </si>
  <si>
    <t>ID</t>
  </si>
  <si>
    <t>Data</t>
  </si>
  <si>
    <t>Luna</t>
  </si>
  <si>
    <t>Client</t>
  </si>
  <si>
    <t>Produs</t>
  </si>
  <si>
    <t>Categorie</t>
  </si>
  <si>
    <t>Cantitate</t>
  </si>
  <si>
    <t>Pret Unit (RON)</t>
  </si>
  <si>
    <t>Valoare (RON)</t>
  </si>
  <si>
    <t>Status</t>
  </si>
  <si>
    <t>Alpha SRL</t>
  </si>
  <si>
    <t>Produs E</t>
  </si>
  <si>
    <t>Categoria E</t>
  </si>
  <si>
    <t>Livrat</t>
  </si>
  <si>
    <t>Omicron SRL</t>
  </si>
  <si>
    <t>Produs B</t>
  </si>
  <si>
    <t>Categoria B</t>
  </si>
  <si>
    <t>Delta SA</t>
  </si>
  <si>
    <t>Produs A</t>
  </si>
  <si>
    <t>Categoria A</t>
  </si>
  <si>
    <t>Kappa SA</t>
  </si>
  <si>
    <t>Zeta SA</t>
  </si>
  <si>
    <t>Eta SRL</t>
  </si>
  <si>
    <t>Anulat</t>
  </si>
  <si>
    <t>Theta SA</t>
  </si>
  <si>
    <t>Produs F</t>
  </si>
  <si>
    <t>Categoria F</t>
  </si>
  <si>
    <t>Mu SA</t>
  </si>
  <si>
    <t>Xi SA</t>
  </si>
  <si>
    <t>Beta SA</t>
  </si>
  <si>
    <t>Produs D</t>
  </si>
  <si>
    <t>Categoria D</t>
  </si>
  <si>
    <t>Produs G</t>
  </si>
  <si>
    <t>Categoria G</t>
  </si>
  <si>
    <t>Gamma SRL</t>
  </si>
  <si>
    <t>Produs H</t>
  </si>
  <si>
    <t>Categoria H</t>
  </si>
  <si>
    <t>Iota SRL</t>
  </si>
  <si>
    <t>Nu SRL</t>
  </si>
  <si>
    <t>Produs C</t>
  </si>
  <si>
    <t>Categoria C</t>
  </si>
  <si>
    <t>Lambda SRL</t>
  </si>
  <si>
    <t>Retur</t>
  </si>
  <si>
    <t>Epsilon SRL</t>
  </si>
  <si>
    <t>📊 DASHBOARD KPI VÂNZĂRI — MANAGER</t>
  </si>
  <si>
    <t>adrianorbai.ro  |  Actualizare automată din sheet-ul Date Vânzări</t>
  </si>
  <si>
    <t>Luna analizată:</t>
  </si>
  <si>
    <t>📈 KPI LUNA CURENTĂ</t>
  </si>
  <si>
    <t>💰 VÂNZĂRI TOTALE LUNA (RON)</t>
  </si>
  <si>
    <t>🎯 TARGET TOTAL ECHIPĂ (RON)</t>
  </si>
  <si>
    <t>📊 REALIZARE TARGET (%)</t>
  </si>
  <si>
    <t>🛒 VALOARE MEDIE COMANDĂ (RON)</t>
  </si>
  <si>
    <t>✅ COMENZI LIVRATE</t>
  </si>
  <si>
    <t>❌ COMENZI ANULATE / RETUR</t>
  </si>
  <si>
    <t>👥 CLIENȚI ACTIVI LUNA</t>
  </si>
  <si>
    <t>⚠️ CLIENȚI INACTIVI 30+ ZILE</t>
  </si>
  <si>
    <t>👥 REALIZARE PER AGENT — LUNA CURENTĂ</t>
  </si>
  <si>
    <t>Vânzări Realizate (RON)</t>
  </si>
  <si>
    <t>Target (RON)</t>
  </si>
  <si>
    <t>Realizare (%)</t>
  </si>
  <si>
    <t>🏆 TOP 10 CLIENȚI — LUNA CURENTĂ</t>
  </si>
  <si>
    <t>📦 TOP 10 PRODUSE — LUNA CURENTĂ</t>
  </si>
  <si>
    <t>Vânzări (RON)</t>
  </si>
  <si>
    <t>Nr. Comenzi</t>
  </si>
  <si>
    <t>-</t>
  </si>
  <si>
    <t>📈 EVOLUȚIE LUNARĂ VÂNZĂRI vs TARGET</t>
  </si>
  <si>
    <t>Ian</t>
  </si>
  <si>
    <t>Feb</t>
  </si>
  <si>
    <t>Mar</t>
  </si>
  <si>
    <t>Apr</t>
  </si>
  <si>
    <t>Mai</t>
  </si>
  <si>
    <t>Iun</t>
  </si>
  <si>
    <t>Iul</t>
  </si>
  <si>
    <t>Aug</t>
  </si>
  <si>
    <t>Sep</t>
  </si>
  <si>
    <t>Oct</t>
  </si>
  <si>
    <t>© adrianorbai.ro | Dashboard KPI gratuit pentru manageri de vânzări B2B | Vânzări · Excel · AI Tools</t>
  </si>
  <si>
    <t>📋 INSTRUCȚIUNI DE UTILIZARE — Dashboard KPI Vânzări</t>
  </si>
  <si>
    <t>CUM SE FOLOSEȘTE ACEST DASHBOARD:</t>
  </si>
  <si>
    <t>PASUL 1 — Adaugă datele tale în sheet-ul 'Date Vânzări'</t>
  </si>
  <si>
    <t xml:space="preserve">   • Înlocuiește datele demo cu datele reale din ERP-ul sau CRM-ul tău</t>
  </si>
  <si>
    <t xml:space="preserve">   • Coloanele obligatorii: Data, Luna, Agent, Client, Produs, Valoare, Status</t>
  </si>
  <si>
    <t xml:space="preserve">   • Status acceptat: 'Livrat', 'Anulat', 'Retur'</t>
  </si>
  <si>
    <t xml:space="preserve">   • Poți adăuga oricâte rânduri — dashboardul se actualizează automat</t>
  </si>
  <si>
    <t>PASUL 2 — Configurează targetele în sheet-ul '⚙️ Configurare'</t>
  </si>
  <si>
    <t xml:space="preserve">   • Setează luna curentă (1-12) în celula C4</t>
  </si>
  <si>
    <t xml:space="preserve">   • Setează anul în celula C5</t>
  </si>
  <si>
    <t xml:space="preserve">   • Completează targetele lunare per agent în coloana C (rânduri 8-13)</t>
  </si>
  <si>
    <t xml:space="preserve">   • Dacă ai mai puțin de 6 agenți, lasă rândurile rămase cu 0</t>
  </si>
  <si>
    <t>PASUL 3 — Citește dashboardul în '📊 Dashboard KPI'</t>
  </si>
  <si>
    <t xml:space="preserve">   • Cardurile KPI se actualizează automat când schimbi luna</t>
  </si>
  <si>
    <t xml:space="preserve">   • Graficul de evoluție afișează toate cele 12 luni</t>
  </si>
  <si>
    <t xml:space="preserve">   • Top 10 clienți și produse se calculează automat</t>
  </si>
  <si>
    <t xml:space="preserve">   • Realizarea per agent se colorează: verde = atins, galben = aproape, rosu = sub target</t>
  </si>
  <si>
    <t>SFATURI PRACTICE:</t>
  </si>
  <si>
    <t xml:space="preserve">   • Actualizează datele săptămânal pentru o imagine clară a lunii în curs</t>
  </si>
  <si>
    <t xml:space="preserve">   • La începutul fiecărei luni, schimbă numărul lunii în celula C4</t>
  </si>
  <si>
    <t xml:space="preserve">   • Poți duplica sheet-ul Date Vânzări pentru arhivă anuală</t>
  </si>
  <si>
    <t xml:space="preserve">   • Pentru echipe mari, adaugă rânduri în secțiunea agenți din Configurare</t>
  </si>
  <si>
    <t>© adrianorbai.ro | Dashboard KPI gratuit pentru manageri de vânzări B2B</t>
  </si>
  <si>
    <t>Vânzări B2B · Excel pentru Vânzări · AI Tools</t>
  </si>
  <si>
    <t>Descarcă mai multe resurse gratuite pe adrianorbai.ro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</si>
</sst>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RON&quot;"/>
    <numFmt numFmtId="165" formatCode="dd\.mm\.yyyy"/>
    <numFmt numFmtId="166" formatCode="#,##0.00&quot; RON&quot;"/>
    <numFmt numFmtId="167" formatCode="0.0%"/>
  </numFmts>
  <fonts count="18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b/>
      <sz val="10"/>
      <color rgb="FFFFFFFF"/>
      <name val="Arial"/>
      <charset val="1"/>
    </font>
    <font>
      <b/>
      <sz val="10"/>
      <color rgb="FF1A1A1A"/>
      <name val="Arial"/>
      <charset val="1"/>
    </font>
    <font>
      <b/>
      <sz val="14"/>
      <color rgb="FF1A4FA0"/>
      <name val="Arial"/>
      <charset val="1"/>
    </font>
    <font>
      <sz val="10"/>
      <color rgb="FF1A1A1A"/>
      <name val="Arial"/>
      <charset val="1"/>
    </font>
    <font>
      <i/>
      <sz val="9"/>
      <color rgb="FFFFFFFF"/>
      <name val="Arial"/>
      <charset val="1"/>
    </font>
    <font>
      <sz val="9"/>
      <color rgb="FF1A1A1A"/>
      <name val="Arial"/>
      <charset val="1"/>
    </font>
    <font>
      <b/>
      <sz val="18"/>
      <color rgb="FFFFFFFF"/>
      <name val="Arial"/>
      <charset val="1"/>
    </font>
    <font>
      <i/>
      <sz val="10"/>
      <color rgb="FFFFFFFF"/>
      <name val="Arial"/>
      <charset val="1"/>
    </font>
    <font>
      <b/>
      <sz val="12"/>
      <color rgb="FF1A4FA0"/>
      <name val="Arial"/>
      <charset val="1"/>
    </font>
    <font>
      <b/>
      <sz val="12"/>
      <color rgb="FFFFFFFF"/>
      <name val="Arial"/>
      <charset val="1"/>
    </font>
    <font>
      <b/>
      <sz val="16"/>
      <color rgb="FF1A4FA0"/>
      <name val="Arial"/>
      <charset val="1"/>
    </font>
    <font>
      <b/>
      <sz val="11"/>
      <color rgb="FFFFFFFF"/>
      <name val="Arial"/>
      <charset val="1"/>
    </font>
    <font>
      <b/>
      <sz val="16"/>
      <color rgb="FFFFFFFF"/>
      <name val="Arial"/>
      <charset val="1"/>
    </font>
    <font>
      <sz val="10"/>
      <name val="Arial"/>
      <charset val="1"/>
    </font>
    <font>
      <b/>
      <sz val="11"/>
      <color rgb="FF1A4FA0"/>
      <name val="Arial"/>
      <charset val="1"/>
    </font>
    <font>
      <i/>
      <sz val="10"/>
      <color rgb="FF2E75B6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1A4FA0"/>
        <bgColor rgb="FF3A6293"/>
      </patternFill>
    </fill>
    <fill>
      <patternFill patternType="solid">
        <fgColor rgb="FF2E75B6"/>
        <bgColor rgb="FF4475B0"/>
      </patternFill>
    </fill>
    <fill>
      <patternFill patternType="solid">
        <fgColor rgb="FFD6E4F0"/>
        <bgColor rgb="FFD9D9D9"/>
      </patternFill>
    </fill>
    <fill>
      <patternFill patternType="solid">
        <fgColor rgb="FFFFF2CC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ED7D31"/>
        <bgColor rgb="FFE5883B"/>
      </patternFill>
    </fill>
  </fills>
  <borders count="3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164" fontId="5" fillId="6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164" fontId="5" fillId="7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165" fontId="7" fillId="7" borderId="2" xfId="0" applyNumberFormat="1" applyFont="1" applyFill="1" applyBorder="1" applyAlignment="1">
      <alignment horizontal="center" vertical="center" wrapText="1"/>
    </xf>
    <xf numFmtId="166" fontId="7" fillId="7" borderId="2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165" fontId="7" fillId="6" borderId="2" xfId="0" applyNumberFormat="1" applyFont="1" applyFill="1" applyBorder="1" applyAlignment="1">
      <alignment horizontal="center" vertical="center" wrapText="1"/>
    </xf>
    <xf numFmtId="166" fontId="7" fillId="6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/>
    </xf>
    <xf numFmtId="167" fontId="12" fillId="4" borderId="1" xfId="0" applyNumberFormat="1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0" fillId="0" borderId="2" xfId="0" applyBorder="1"/>
    <xf numFmtId="167" fontId="5" fillId="6" borderId="2" xfId="0" applyNumberFormat="1" applyFont="1" applyFill="1" applyBorder="1" applyAlignment="1">
      <alignment horizontal="center" vertical="center" wrapText="1"/>
    </xf>
    <xf numFmtId="167" fontId="5" fillId="7" borderId="2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164" fontId="7" fillId="7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3" fontId="5" fillId="6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4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Evoluție Vânzări vs Target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'📊 Dashboard KPI'!$B$48</c:f>
              <c:strCache>
                <c:ptCount val="1"/>
                <c:pt idx="0">
                  <c:v>Ian</c:v>
                </c:pt>
              </c:strCache>
            </c:strRef>
          </c:tx>
          <c:spPr>
            <a:ln w="47520">
              <a:solidFill>
                <a:srgbClr val="3A6293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'📊 Dashboard KPI'!$B$49</c:f>
              <c:numCache>
                <c:formatCode>#,##0</c:formatCode>
                <c:ptCount val="1"/>
                <c:pt idx="0">
                  <c:v>141163.63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E68-45A7-A13C-630629EA8241}"/>
            </c:ext>
          </c:extLst>
        </c:ser>
        <c:ser>
          <c:idx val="1"/>
          <c:order val="1"/>
          <c:tx>
            <c:strRef>
              <c:f>'📊 Dashboard KPI'!$C$48</c:f>
              <c:strCache>
                <c:ptCount val="1"/>
                <c:pt idx="0">
                  <c:v>Feb</c:v>
                </c:pt>
              </c:strCache>
            </c:strRef>
          </c:tx>
          <c:spPr>
            <a:ln w="47520">
              <a:solidFill>
                <a:srgbClr val="953B3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'📊 Dashboard KPI'!$C$49</c:f>
              <c:numCache>
                <c:formatCode>#,##0</c:formatCode>
                <c:ptCount val="1"/>
                <c:pt idx="0">
                  <c:v>161776.54999999999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E68-45A7-A13C-630629EA8241}"/>
            </c:ext>
          </c:extLst>
        </c:ser>
        <c:ser>
          <c:idx val="2"/>
          <c:order val="2"/>
          <c:tx>
            <c:strRef>
              <c:f>'📊 Dashboard KPI'!$D$48</c:f>
              <c:strCache>
                <c:ptCount val="1"/>
                <c:pt idx="0">
                  <c:v>Mar</c:v>
                </c:pt>
              </c:strCache>
            </c:strRef>
          </c:tx>
          <c:spPr>
            <a:ln w="47520">
              <a:solidFill>
                <a:srgbClr val="789142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'📊 Dashboard KPI'!$D$49</c:f>
              <c:numCache>
                <c:formatCode>#,##0</c:formatCode>
                <c:ptCount val="1"/>
                <c:pt idx="0">
                  <c:v>174193.92000000001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E68-45A7-A13C-630629EA8241}"/>
            </c:ext>
          </c:extLst>
        </c:ser>
        <c:ser>
          <c:idx val="3"/>
          <c:order val="3"/>
          <c:tx>
            <c:strRef>
              <c:f>'📊 Dashboard KPI'!$E$48</c:f>
              <c:strCache>
                <c:ptCount val="1"/>
                <c:pt idx="0">
                  <c:v>Apr</c:v>
                </c:pt>
              </c:strCache>
            </c:strRef>
          </c:tx>
          <c:spPr>
            <a:ln w="47520">
              <a:solidFill>
                <a:srgbClr val="624B7D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'📊 Dashboard KPI'!$E$49</c:f>
              <c:numCache>
                <c:formatCode>#,##0</c:formatCode>
                <c:ptCount val="1"/>
                <c:pt idx="0">
                  <c:v>112161.28000000003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E68-45A7-A13C-630629EA8241}"/>
            </c:ext>
          </c:extLst>
        </c:ser>
        <c:ser>
          <c:idx val="4"/>
          <c:order val="4"/>
          <c:tx>
            <c:strRef>
              <c:f>'📊 Dashboard KPI'!$F$48</c:f>
              <c:strCache>
                <c:ptCount val="1"/>
                <c:pt idx="0">
                  <c:v>Mai</c:v>
                </c:pt>
              </c:strCache>
            </c:strRef>
          </c:tx>
          <c:spPr>
            <a:ln w="47520">
              <a:solidFill>
                <a:srgbClr val="37859A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'📊 Dashboard KPI'!$F$49</c:f>
              <c:numCache>
                <c:formatCode>#,##0</c:formatCode>
                <c:ptCount val="1"/>
                <c:pt idx="0">
                  <c:v>68268.099999999991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E68-45A7-A13C-630629EA8241}"/>
            </c:ext>
          </c:extLst>
        </c:ser>
        <c:ser>
          <c:idx val="5"/>
          <c:order val="5"/>
          <c:tx>
            <c:strRef>
              <c:f>'📊 Dashboard KPI'!$G$48</c:f>
              <c:strCache>
                <c:ptCount val="1"/>
                <c:pt idx="0">
                  <c:v>Iun</c:v>
                </c:pt>
              </c:strCache>
            </c:strRef>
          </c:tx>
          <c:spPr>
            <a:ln w="47520">
              <a:solidFill>
                <a:srgbClr val="C07332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'📊 Dashboard KPI'!$G$49</c:f>
              <c:numCache>
                <c:formatCode>#,##0</c:formatCode>
                <c:ptCount val="1"/>
                <c:pt idx="0">
                  <c:v>155478.14000000001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6E68-45A7-A13C-630629EA8241}"/>
            </c:ext>
          </c:extLst>
        </c:ser>
        <c:ser>
          <c:idx val="6"/>
          <c:order val="6"/>
          <c:tx>
            <c:strRef>
              <c:f>'📊 Dashboard KPI'!$H$48</c:f>
              <c:strCache>
                <c:ptCount val="1"/>
                <c:pt idx="0">
                  <c:v>Iul</c:v>
                </c:pt>
              </c:strCache>
            </c:strRef>
          </c:tx>
          <c:spPr>
            <a:ln w="47520">
              <a:solidFill>
                <a:srgbClr val="4475B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'📊 Dashboard KPI'!$H$49</c:f>
              <c:numCache>
                <c:formatCode>#,##0</c:formatCode>
                <c:ptCount val="1"/>
                <c:pt idx="0">
                  <c:v>220023.21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E68-45A7-A13C-630629EA8241}"/>
            </c:ext>
          </c:extLst>
        </c:ser>
        <c:ser>
          <c:idx val="7"/>
          <c:order val="7"/>
          <c:tx>
            <c:strRef>
              <c:f>'📊 Dashboard KPI'!$I$48</c:f>
              <c:strCache>
                <c:ptCount val="1"/>
                <c:pt idx="0">
                  <c:v>Aug</c:v>
                </c:pt>
              </c:strCache>
            </c:strRef>
          </c:tx>
          <c:spPr>
            <a:ln w="47520">
              <a:solidFill>
                <a:srgbClr val="B24543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'📊 Dashboard KPI'!$I$49</c:f>
              <c:numCache>
                <c:formatCode>#,##0</c:formatCode>
                <c:ptCount val="1"/>
                <c:pt idx="0">
                  <c:v>148587.82999999999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6E68-45A7-A13C-630629EA8241}"/>
            </c:ext>
          </c:extLst>
        </c:ser>
        <c:ser>
          <c:idx val="8"/>
          <c:order val="8"/>
          <c:tx>
            <c:strRef>
              <c:f>'📊 Dashboard KPI'!$J$48</c:f>
              <c:strCache>
                <c:ptCount val="1"/>
                <c:pt idx="0">
                  <c:v>Sep</c:v>
                </c:pt>
              </c:strCache>
            </c:strRef>
          </c:tx>
          <c:spPr>
            <a:ln w="47520">
              <a:solidFill>
                <a:srgbClr val="8EAD4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'📊 Dashboard KPI'!$J$49</c:f>
              <c:numCache>
                <c:formatCode>#,##0</c:formatCode>
                <c:ptCount val="1"/>
                <c:pt idx="0">
                  <c:v>56838.45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6E68-45A7-A13C-630629EA8241}"/>
            </c:ext>
          </c:extLst>
        </c:ser>
        <c:ser>
          <c:idx val="9"/>
          <c:order val="9"/>
          <c:tx>
            <c:strRef>
              <c:f>'📊 Dashboard KPI'!$K$48</c:f>
              <c:strCache>
                <c:ptCount val="1"/>
                <c:pt idx="0">
                  <c:v>Oct</c:v>
                </c:pt>
              </c:strCache>
            </c:strRef>
          </c:tx>
          <c:spPr>
            <a:ln w="47520">
              <a:solidFill>
                <a:srgbClr val="74599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'📊 Dashboard KPI'!$K$49</c:f>
              <c:numCache>
                <c:formatCode>#,##0</c:formatCode>
                <c:ptCount val="1"/>
                <c:pt idx="0">
                  <c:v>98075.760000000009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6E68-45A7-A13C-630629EA8241}"/>
            </c:ext>
          </c:extLst>
        </c:ser>
        <c:ser>
          <c:idx val="10"/>
          <c:order val="10"/>
          <c:tx>
            <c:strRef>
              <c:f>'📊 Dashboard KPI'!$B$48</c:f>
              <c:strCache>
                <c:ptCount val="1"/>
                <c:pt idx="0">
                  <c:v>Ian</c:v>
                </c:pt>
              </c:strCache>
            </c:strRef>
          </c:tx>
          <c:spPr>
            <a:ln w="47520">
              <a:solidFill>
                <a:srgbClr val="419FB7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'📊 Dashboard KPI'!$B$49:$B$50</c:f>
              <c:numCache>
                <c:formatCode>#,##0</c:formatCode>
                <c:ptCount val="2"/>
                <c:pt idx="0">
                  <c:v>141163.63</c:v>
                </c:pt>
                <c:pt idx="1">
                  <c:v>260000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6E68-45A7-A13C-630629EA8241}"/>
            </c:ext>
          </c:extLst>
        </c:ser>
        <c:ser>
          <c:idx val="11"/>
          <c:order val="11"/>
          <c:tx>
            <c:strRef>
              <c:f>'📊 Dashboard KPI'!$C$48</c:f>
              <c:strCache>
                <c:ptCount val="1"/>
                <c:pt idx="0">
                  <c:v>Feb</c:v>
                </c:pt>
              </c:strCache>
            </c:strRef>
          </c:tx>
          <c:spPr>
            <a:ln w="47520">
              <a:solidFill>
                <a:srgbClr val="E5883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'📊 Dashboard KPI'!$C$49:$C$50</c:f>
              <c:numCache>
                <c:formatCode>#,##0</c:formatCode>
                <c:ptCount val="2"/>
                <c:pt idx="0">
                  <c:v>161776.54999999999</c:v>
                </c:pt>
                <c:pt idx="1">
                  <c:v>260000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6E68-45A7-A13C-630629EA8241}"/>
            </c:ext>
          </c:extLst>
        </c:ser>
        <c:ser>
          <c:idx val="12"/>
          <c:order val="12"/>
          <c:tx>
            <c:strRef>
              <c:f>'📊 Dashboard KPI'!$D$48</c:f>
              <c:strCache>
                <c:ptCount val="1"/>
                <c:pt idx="0">
                  <c:v>Mar</c:v>
                </c:pt>
              </c:strCache>
            </c:strRef>
          </c:tx>
          <c:spPr>
            <a:ln w="47520">
              <a:solidFill>
                <a:srgbClr val="7997C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'📊 Dashboard KPI'!$D$49:$D$50</c:f>
              <c:numCache>
                <c:formatCode>#,##0</c:formatCode>
                <c:ptCount val="2"/>
                <c:pt idx="0">
                  <c:v>174193.92000000001</c:v>
                </c:pt>
                <c:pt idx="1">
                  <c:v>260000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6E68-45A7-A13C-630629EA8241}"/>
            </c:ext>
          </c:extLst>
        </c:ser>
        <c:ser>
          <c:idx val="13"/>
          <c:order val="13"/>
          <c:tx>
            <c:strRef>
              <c:f>'📊 Dashboard KPI'!$E$48</c:f>
              <c:strCache>
                <c:ptCount val="1"/>
                <c:pt idx="0">
                  <c:v>Apr</c:v>
                </c:pt>
              </c:strCache>
            </c:strRef>
          </c:tx>
          <c:spPr>
            <a:ln w="47520">
              <a:solidFill>
                <a:srgbClr val="C7797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'📊 Dashboard KPI'!$E$49:$E$50</c:f>
              <c:numCache>
                <c:formatCode>#,##0</c:formatCode>
                <c:ptCount val="2"/>
                <c:pt idx="0">
                  <c:v>112161.28000000003</c:v>
                </c:pt>
                <c:pt idx="1">
                  <c:v>260000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6E68-45A7-A13C-630629EA8241}"/>
            </c:ext>
          </c:extLst>
        </c:ser>
        <c:ser>
          <c:idx val="14"/>
          <c:order val="14"/>
          <c:tx>
            <c:strRef>
              <c:f>'📊 Dashboard KPI'!$F$48</c:f>
              <c:strCache>
                <c:ptCount val="1"/>
                <c:pt idx="0">
                  <c:v>Mai</c:v>
                </c:pt>
              </c:strCache>
            </c:strRef>
          </c:tx>
          <c:spPr>
            <a:ln w="47520">
              <a:solidFill>
                <a:srgbClr val="A9C37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'📊 Dashboard KPI'!$F$49:$F$50</c:f>
              <c:numCache>
                <c:formatCode>#,##0</c:formatCode>
                <c:ptCount val="2"/>
                <c:pt idx="0">
                  <c:v>68268.099999999991</c:v>
                </c:pt>
                <c:pt idx="1">
                  <c:v>260000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6E68-45A7-A13C-630629EA8241}"/>
            </c:ext>
          </c:extLst>
        </c:ser>
        <c:ser>
          <c:idx val="15"/>
          <c:order val="15"/>
          <c:tx>
            <c:strRef>
              <c:f>'📊 Dashboard KPI'!$G$48</c:f>
              <c:strCache>
                <c:ptCount val="1"/>
                <c:pt idx="0">
                  <c:v>Iun</c:v>
                </c:pt>
              </c:strCache>
            </c:strRef>
          </c:tx>
          <c:spPr>
            <a:ln w="47520">
              <a:solidFill>
                <a:srgbClr val="9684A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'📊 Dashboard KPI'!$G$49:$G$50</c:f>
              <c:numCache>
                <c:formatCode>#,##0</c:formatCode>
                <c:ptCount val="2"/>
                <c:pt idx="0">
                  <c:v>155478.14000000001</c:v>
                </c:pt>
                <c:pt idx="1">
                  <c:v>260000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6E68-45A7-A13C-630629EA8241}"/>
            </c:ext>
          </c:extLst>
        </c:ser>
        <c:ser>
          <c:idx val="16"/>
          <c:order val="16"/>
          <c:tx>
            <c:strRef>
              <c:f>'📊 Dashboard KPI'!$H$48</c:f>
              <c:strCache>
                <c:ptCount val="1"/>
                <c:pt idx="0">
                  <c:v>Iul</c:v>
                </c:pt>
              </c:strCache>
            </c:strRef>
          </c:tx>
          <c:spPr>
            <a:ln w="47520">
              <a:solidFill>
                <a:srgbClr val="77B6C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'📊 Dashboard KPI'!$H$49:$H$50</c:f>
              <c:numCache>
                <c:formatCode>#,##0</c:formatCode>
                <c:ptCount val="2"/>
                <c:pt idx="0">
                  <c:v>220023.21</c:v>
                </c:pt>
                <c:pt idx="1">
                  <c:v>260000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0-6E68-45A7-A13C-630629EA8241}"/>
            </c:ext>
          </c:extLst>
        </c:ser>
        <c:ser>
          <c:idx val="17"/>
          <c:order val="17"/>
          <c:tx>
            <c:strRef>
              <c:f>'📊 Dashboard KPI'!$I$48</c:f>
              <c:strCache>
                <c:ptCount val="1"/>
                <c:pt idx="0">
                  <c:v>Aug</c:v>
                </c:pt>
              </c:strCache>
            </c:strRef>
          </c:tx>
          <c:spPr>
            <a:ln w="47520">
              <a:solidFill>
                <a:srgbClr val="F5A57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'📊 Dashboard KPI'!$I$49:$I$50</c:f>
              <c:numCache>
                <c:formatCode>#,##0</c:formatCode>
                <c:ptCount val="2"/>
                <c:pt idx="0">
                  <c:v>148587.82999999999</c:v>
                </c:pt>
                <c:pt idx="1">
                  <c:v>260000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1-6E68-45A7-A13C-630629EA8241}"/>
            </c:ext>
          </c:extLst>
        </c:ser>
        <c:ser>
          <c:idx val="18"/>
          <c:order val="18"/>
          <c:tx>
            <c:strRef>
              <c:f>'📊 Dashboard KPI'!$J$48</c:f>
              <c:strCache>
                <c:ptCount val="1"/>
                <c:pt idx="0">
                  <c:v>Sep</c:v>
                </c:pt>
              </c:strCache>
            </c:strRef>
          </c:tx>
          <c:spPr>
            <a:ln w="47520">
              <a:solidFill>
                <a:srgbClr val="B0BED7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'📊 Dashboard KPI'!$J$49:$J$50</c:f>
              <c:numCache>
                <c:formatCode>#,##0</c:formatCode>
                <c:ptCount val="2"/>
                <c:pt idx="0">
                  <c:v>56838.45</c:v>
                </c:pt>
                <c:pt idx="1">
                  <c:v>260000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2-6E68-45A7-A13C-630629EA8241}"/>
            </c:ext>
          </c:extLst>
        </c:ser>
        <c:ser>
          <c:idx val="19"/>
          <c:order val="19"/>
          <c:tx>
            <c:strRef>
              <c:f>'📊 Dashboard KPI'!$K$48</c:f>
              <c:strCache>
                <c:ptCount val="1"/>
                <c:pt idx="0">
                  <c:v>Oct</c:v>
                </c:pt>
              </c:strCache>
            </c:strRef>
          </c:tx>
          <c:spPr>
            <a:ln w="47520">
              <a:solidFill>
                <a:srgbClr val="D9B0B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'📊 Dashboard KPI'!$K$49:$K$50</c:f>
              <c:numCache>
                <c:formatCode>#,##0</c:formatCode>
                <c:ptCount val="2"/>
                <c:pt idx="0">
                  <c:v>98075.760000000009</c:v>
                </c:pt>
                <c:pt idx="1">
                  <c:v>260000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6E68-45A7-A13C-630629EA8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20716323"/>
        <c:axId val="16165400"/>
      </c:lineChart>
      <c:catAx>
        <c:axId val="207163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Luna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6165400"/>
        <c:crosses val="autoZero"/>
        <c:auto val="1"/>
        <c:lblAlgn val="ctr"/>
        <c:lblOffset val="100"/>
        <c:noMultiLvlLbl val="0"/>
      </c:catAx>
      <c:valAx>
        <c:axId val="1616540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RON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071632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8</xdr:col>
      <xdr:colOff>150840</xdr:colOff>
      <xdr:row>69</xdr:row>
      <xdr:rowOff>170280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7074E5-12EC-4242-84FD-A470EC575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E8DB3-9A9E-4056-9988-4B94EF719FDA}">
  <dimension ref="A1:E15"/>
  <sheetViews>
    <sheetView tabSelected="1" zoomScaleNormal="100" workbookViewId="0">
      <selection activeCell="A2" sqref="A2:E2"/>
    </sheetView>
  </sheetViews>
  <sheetFormatPr defaultColWidth="8.6328125" defaultRowHeight="14.5" x14ac:dyDescent="0.35"/>
  <cols>
    <col min="1" max="1" width="5" customWidth="1"/>
    <col min="2" max="2" width="20" customWidth="1"/>
    <col min="3" max="5" width="18" customWidth="1"/>
  </cols>
  <sheetData>
    <row r="1" spans="1:5" ht="39.75" customHeight="1" x14ac:dyDescent="0.35">
      <c r="A1" s="1" t="s">
        <v>0</v>
      </c>
      <c r="B1" s="1"/>
      <c r="C1" s="1"/>
      <c r="D1" s="1"/>
      <c r="E1" s="1"/>
    </row>
    <row r="2" spans="1:5" ht="24.75" customHeight="1" x14ac:dyDescent="0.35">
      <c r="A2" s="2" t="s">
        <v>1</v>
      </c>
      <c r="B2" s="2"/>
      <c r="C2" s="2"/>
      <c r="D2" s="2"/>
      <c r="E2" s="2"/>
    </row>
    <row r="4" spans="1:5" ht="21.75" customHeight="1" x14ac:dyDescent="0.35">
      <c r="A4" s="3" t="s">
        <v>2</v>
      </c>
      <c r="B4" s="3"/>
      <c r="C4" s="4">
        <v>3</v>
      </c>
    </row>
    <row r="5" spans="1:5" ht="21.75" customHeight="1" x14ac:dyDescent="0.35">
      <c r="A5" s="3" t="s">
        <v>3</v>
      </c>
      <c r="B5" s="3"/>
      <c r="C5" s="4">
        <v>2026</v>
      </c>
    </row>
    <row r="7" spans="1:5" ht="30" customHeight="1" x14ac:dyDescent="0.3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pans="1:5" ht="21.75" customHeight="1" x14ac:dyDescent="0.35">
      <c r="A8" s="6">
        <v>1</v>
      </c>
      <c r="B8" s="6" t="s">
        <v>9</v>
      </c>
      <c r="C8" s="7">
        <v>45000</v>
      </c>
      <c r="D8" s="7">
        <v>540000</v>
      </c>
      <c r="E8" s="6" t="s">
        <v>10</v>
      </c>
    </row>
    <row r="9" spans="1:5" ht="21.75" customHeight="1" x14ac:dyDescent="0.35">
      <c r="A9" s="8">
        <v>2</v>
      </c>
      <c r="B9" s="8" t="s">
        <v>11</v>
      </c>
      <c r="C9" s="9">
        <v>38000</v>
      </c>
      <c r="D9" s="9">
        <v>456000</v>
      </c>
      <c r="E9" s="8" t="s">
        <v>12</v>
      </c>
    </row>
    <row r="10" spans="1:5" ht="21.75" customHeight="1" x14ac:dyDescent="0.35">
      <c r="A10" s="6">
        <v>3</v>
      </c>
      <c r="B10" s="6" t="s">
        <v>13</v>
      </c>
      <c r="C10" s="7">
        <v>52000</v>
      </c>
      <c r="D10" s="7">
        <v>624000</v>
      </c>
      <c r="E10" s="6" t="s">
        <v>14</v>
      </c>
    </row>
    <row r="11" spans="1:5" ht="21.75" customHeight="1" x14ac:dyDescent="0.35">
      <c r="A11" s="8">
        <v>4</v>
      </c>
      <c r="B11" s="8" t="s">
        <v>15</v>
      </c>
      <c r="C11" s="9">
        <v>41000</v>
      </c>
      <c r="D11" s="9">
        <v>492000</v>
      </c>
      <c r="E11" s="8" t="s">
        <v>16</v>
      </c>
    </row>
    <row r="12" spans="1:5" ht="21.75" customHeight="1" x14ac:dyDescent="0.35">
      <c r="A12" s="6">
        <v>5</v>
      </c>
      <c r="B12" s="6" t="s">
        <v>17</v>
      </c>
      <c r="C12" s="7">
        <v>36000</v>
      </c>
      <c r="D12" s="7">
        <v>432000</v>
      </c>
      <c r="E12" s="6" t="s">
        <v>18</v>
      </c>
    </row>
    <row r="13" spans="1:5" ht="21.75" customHeight="1" x14ac:dyDescent="0.35">
      <c r="A13" s="8">
        <v>6</v>
      </c>
      <c r="B13" s="8" t="s">
        <v>19</v>
      </c>
      <c r="C13" s="9">
        <v>48000</v>
      </c>
      <c r="D13" s="9">
        <v>576000</v>
      </c>
      <c r="E13" s="8" t="s">
        <v>20</v>
      </c>
    </row>
    <row r="15" spans="1:5" ht="19.5" customHeight="1" x14ac:dyDescent="0.35">
      <c r="A15" s="10" t="s">
        <v>21</v>
      </c>
      <c r="B15" s="10"/>
      <c r="C15" s="10"/>
      <c r="D15" s="10"/>
      <c r="E15" s="10"/>
    </row>
  </sheetData>
  <mergeCells count="5">
    <mergeCell ref="A1:E1"/>
    <mergeCell ref="A2:E2"/>
    <mergeCell ref="A4:B4"/>
    <mergeCell ref="A5:B5"/>
    <mergeCell ref="A15:E15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AB6CD-F248-4B7E-961A-C01B9146786B}">
  <dimension ref="A1:K201"/>
  <sheetViews>
    <sheetView zoomScaleNormal="100" workbookViewId="0">
      <pane ySplit="1" topLeftCell="A2" activePane="bottomLeft" state="frozen"/>
      <selection activeCell="A2" sqref="A2:E2"/>
      <selection pane="bottomLeft" activeCell="A2" sqref="A2:E2"/>
    </sheetView>
  </sheetViews>
  <sheetFormatPr defaultColWidth="8.6328125" defaultRowHeight="14.5" x14ac:dyDescent="0.35"/>
  <cols>
    <col min="1" max="1" width="6" customWidth="1"/>
    <col min="2" max="2" width="14" customWidth="1"/>
    <col min="3" max="3" width="8" customWidth="1"/>
    <col min="4" max="4" width="16" customWidth="1"/>
    <col min="5" max="5" width="18" customWidth="1"/>
    <col min="6" max="7" width="14" customWidth="1"/>
    <col min="8" max="8" width="10" customWidth="1"/>
    <col min="9" max="10" width="16" customWidth="1"/>
    <col min="11" max="11" width="10" customWidth="1"/>
  </cols>
  <sheetData>
    <row r="1" spans="1:11" ht="34.5" customHeight="1" x14ac:dyDescent="0.35">
      <c r="A1" s="11" t="s">
        <v>22</v>
      </c>
      <c r="B1" s="11" t="s">
        <v>23</v>
      </c>
      <c r="C1" s="11" t="s">
        <v>24</v>
      </c>
      <c r="D1" s="11" t="s">
        <v>5</v>
      </c>
      <c r="E1" s="11" t="s">
        <v>25</v>
      </c>
      <c r="F1" s="11" t="s">
        <v>26</v>
      </c>
      <c r="G1" s="11" t="s">
        <v>27</v>
      </c>
      <c r="H1" s="11" t="s">
        <v>28</v>
      </c>
      <c r="I1" s="11" t="s">
        <v>29</v>
      </c>
      <c r="J1" s="11" t="s">
        <v>30</v>
      </c>
      <c r="K1" s="11" t="s">
        <v>31</v>
      </c>
    </row>
    <row r="2" spans="1:11" ht="15" customHeight="1" x14ac:dyDescent="0.35">
      <c r="A2" s="12">
        <v>1</v>
      </c>
      <c r="B2" s="13">
        <v>46350</v>
      </c>
      <c r="C2" s="12">
        <v>11</v>
      </c>
      <c r="D2" s="12" t="s">
        <v>9</v>
      </c>
      <c r="E2" s="12" t="s">
        <v>32</v>
      </c>
      <c r="F2" s="12" t="s">
        <v>33</v>
      </c>
      <c r="G2" s="12" t="s">
        <v>34</v>
      </c>
      <c r="H2" s="12">
        <v>16</v>
      </c>
      <c r="I2" s="14">
        <v>217.41</v>
      </c>
      <c r="J2" s="14">
        <v>3478.56</v>
      </c>
      <c r="K2" s="12" t="s">
        <v>35</v>
      </c>
    </row>
    <row r="3" spans="1:11" ht="15" customHeight="1" x14ac:dyDescent="0.35">
      <c r="A3" s="15">
        <v>2</v>
      </c>
      <c r="B3" s="16">
        <v>46369</v>
      </c>
      <c r="C3" s="15">
        <v>12</v>
      </c>
      <c r="D3" s="15" t="s">
        <v>19</v>
      </c>
      <c r="E3" s="15" t="s">
        <v>36</v>
      </c>
      <c r="F3" s="15" t="s">
        <v>37</v>
      </c>
      <c r="G3" s="15" t="s">
        <v>38</v>
      </c>
      <c r="H3" s="15">
        <v>38</v>
      </c>
      <c r="I3" s="17">
        <v>366.44</v>
      </c>
      <c r="J3" s="17">
        <v>13924.72</v>
      </c>
      <c r="K3" s="15" t="s">
        <v>35</v>
      </c>
    </row>
    <row r="4" spans="1:11" ht="15" customHeight="1" x14ac:dyDescent="0.35">
      <c r="A4" s="12">
        <v>3</v>
      </c>
      <c r="B4" s="13">
        <v>46070</v>
      </c>
      <c r="C4" s="12">
        <v>2</v>
      </c>
      <c r="D4" s="12" t="s">
        <v>11</v>
      </c>
      <c r="E4" s="12" t="s">
        <v>39</v>
      </c>
      <c r="F4" s="12" t="s">
        <v>40</v>
      </c>
      <c r="G4" s="12" t="s">
        <v>41</v>
      </c>
      <c r="H4" s="12">
        <v>36</v>
      </c>
      <c r="I4" s="14">
        <v>199.13</v>
      </c>
      <c r="J4" s="14">
        <v>7168.68</v>
      </c>
      <c r="K4" s="12" t="s">
        <v>35</v>
      </c>
    </row>
    <row r="5" spans="1:11" ht="15" customHeight="1" x14ac:dyDescent="0.35">
      <c r="A5" s="15">
        <v>4</v>
      </c>
      <c r="B5" s="16">
        <v>46135</v>
      </c>
      <c r="C5" s="15">
        <v>4</v>
      </c>
      <c r="D5" s="15" t="s">
        <v>15</v>
      </c>
      <c r="E5" s="15" t="s">
        <v>42</v>
      </c>
      <c r="F5" s="15" t="s">
        <v>33</v>
      </c>
      <c r="G5" s="15" t="s">
        <v>34</v>
      </c>
      <c r="H5" s="15">
        <v>1</v>
      </c>
      <c r="I5" s="17">
        <v>619.11</v>
      </c>
      <c r="J5" s="17">
        <v>619.11</v>
      </c>
      <c r="K5" s="15" t="s">
        <v>35</v>
      </c>
    </row>
    <row r="6" spans="1:11" ht="15" customHeight="1" x14ac:dyDescent="0.35">
      <c r="A6" s="12">
        <v>5</v>
      </c>
      <c r="B6" s="13">
        <v>46380</v>
      </c>
      <c r="C6" s="12">
        <v>12</v>
      </c>
      <c r="D6" s="12" t="s">
        <v>15</v>
      </c>
      <c r="E6" s="12" t="s">
        <v>43</v>
      </c>
      <c r="F6" s="12" t="s">
        <v>33</v>
      </c>
      <c r="G6" s="12" t="s">
        <v>34</v>
      </c>
      <c r="H6" s="12">
        <v>10</v>
      </c>
      <c r="I6" s="14">
        <v>211.49</v>
      </c>
      <c r="J6" s="14">
        <v>2114.9</v>
      </c>
      <c r="K6" s="12" t="s">
        <v>35</v>
      </c>
    </row>
    <row r="7" spans="1:11" ht="15" customHeight="1" x14ac:dyDescent="0.35">
      <c r="A7" s="15">
        <v>6</v>
      </c>
      <c r="B7" s="16">
        <v>46075</v>
      </c>
      <c r="C7" s="15">
        <v>2</v>
      </c>
      <c r="D7" s="15" t="s">
        <v>9</v>
      </c>
      <c r="E7" s="15" t="s">
        <v>44</v>
      </c>
      <c r="F7" s="15" t="s">
        <v>37</v>
      </c>
      <c r="G7" s="15" t="s">
        <v>38</v>
      </c>
      <c r="H7" s="15">
        <v>23</v>
      </c>
      <c r="I7" s="17">
        <v>685.62</v>
      </c>
      <c r="J7" s="17">
        <v>15769.26</v>
      </c>
      <c r="K7" s="15" t="s">
        <v>45</v>
      </c>
    </row>
    <row r="8" spans="1:11" ht="15" customHeight="1" x14ac:dyDescent="0.35">
      <c r="A8" s="12">
        <v>7</v>
      </c>
      <c r="B8" s="13">
        <v>46045</v>
      </c>
      <c r="C8" s="12">
        <v>1</v>
      </c>
      <c r="D8" s="12" t="s">
        <v>19</v>
      </c>
      <c r="E8" s="12" t="s">
        <v>46</v>
      </c>
      <c r="F8" s="12" t="s">
        <v>37</v>
      </c>
      <c r="G8" s="12" t="s">
        <v>38</v>
      </c>
      <c r="H8" s="12">
        <v>25</v>
      </c>
      <c r="I8" s="14">
        <v>109.1</v>
      </c>
      <c r="J8" s="14">
        <v>2727.5</v>
      </c>
      <c r="K8" s="12" t="s">
        <v>45</v>
      </c>
    </row>
    <row r="9" spans="1:11" ht="15" customHeight="1" x14ac:dyDescent="0.35">
      <c r="A9" s="15">
        <v>8</v>
      </c>
      <c r="B9" s="16">
        <v>46344</v>
      </c>
      <c r="C9" s="15">
        <v>11</v>
      </c>
      <c r="D9" s="15" t="s">
        <v>17</v>
      </c>
      <c r="E9" s="15" t="s">
        <v>36</v>
      </c>
      <c r="F9" s="15" t="s">
        <v>47</v>
      </c>
      <c r="G9" s="15" t="s">
        <v>48</v>
      </c>
      <c r="H9" s="15">
        <v>37</v>
      </c>
      <c r="I9" s="17">
        <v>194.22</v>
      </c>
      <c r="J9" s="17">
        <v>7186.14</v>
      </c>
      <c r="K9" s="15" t="s">
        <v>35</v>
      </c>
    </row>
    <row r="10" spans="1:11" ht="15" customHeight="1" x14ac:dyDescent="0.35">
      <c r="A10" s="12">
        <v>9</v>
      </c>
      <c r="B10" s="13">
        <v>46046</v>
      </c>
      <c r="C10" s="12">
        <v>1</v>
      </c>
      <c r="D10" s="12" t="s">
        <v>19</v>
      </c>
      <c r="E10" s="12" t="s">
        <v>39</v>
      </c>
      <c r="F10" s="12" t="s">
        <v>33</v>
      </c>
      <c r="G10" s="12" t="s">
        <v>34</v>
      </c>
      <c r="H10" s="12">
        <v>6</v>
      </c>
      <c r="I10" s="14">
        <v>691.49</v>
      </c>
      <c r="J10" s="14">
        <v>4148.9399999999996</v>
      </c>
      <c r="K10" s="12" t="s">
        <v>35</v>
      </c>
    </row>
    <row r="11" spans="1:11" ht="15" customHeight="1" x14ac:dyDescent="0.35">
      <c r="A11" s="15">
        <v>10</v>
      </c>
      <c r="B11" s="16">
        <v>46217</v>
      </c>
      <c r="C11" s="15">
        <v>7</v>
      </c>
      <c r="D11" s="15" t="s">
        <v>13</v>
      </c>
      <c r="E11" s="15" t="s">
        <v>46</v>
      </c>
      <c r="F11" s="15" t="s">
        <v>47</v>
      </c>
      <c r="G11" s="15" t="s">
        <v>48</v>
      </c>
      <c r="H11" s="15">
        <v>11</v>
      </c>
      <c r="I11" s="17">
        <v>327.64</v>
      </c>
      <c r="J11" s="17">
        <v>3604.04</v>
      </c>
      <c r="K11" s="15" t="s">
        <v>35</v>
      </c>
    </row>
    <row r="12" spans="1:11" ht="15" customHeight="1" x14ac:dyDescent="0.35">
      <c r="A12" s="12">
        <v>11</v>
      </c>
      <c r="B12" s="13">
        <v>46366</v>
      </c>
      <c r="C12" s="12">
        <v>12</v>
      </c>
      <c r="D12" s="12" t="s">
        <v>13</v>
      </c>
      <c r="E12" s="12" t="s">
        <v>49</v>
      </c>
      <c r="F12" s="12" t="s">
        <v>37</v>
      </c>
      <c r="G12" s="12" t="s">
        <v>38</v>
      </c>
      <c r="H12" s="12">
        <v>39</v>
      </c>
      <c r="I12" s="14">
        <v>526.23</v>
      </c>
      <c r="J12" s="14">
        <v>20522.97</v>
      </c>
      <c r="K12" s="12" t="s">
        <v>35</v>
      </c>
    </row>
    <row r="13" spans="1:11" ht="15" customHeight="1" x14ac:dyDescent="0.35">
      <c r="A13" s="15">
        <v>12</v>
      </c>
      <c r="B13" s="16">
        <v>46106</v>
      </c>
      <c r="C13" s="15">
        <v>3</v>
      </c>
      <c r="D13" s="15" t="s">
        <v>15</v>
      </c>
      <c r="E13" s="15" t="s">
        <v>44</v>
      </c>
      <c r="F13" s="15" t="s">
        <v>33</v>
      </c>
      <c r="G13" s="15" t="s">
        <v>34</v>
      </c>
      <c r="H13" s="15">
        <v>41</v>
      </c>
      <c r="I13" s="17">
        <v>566.12</v>
      </c>
      <c r="J13" s="17">
        <v>23210.92</v>
      </c>
      <c r="K13" s="15" t="s">
        <v>35</v>
      </c>
    </row>
    <row r="14" spans="1:11" ht="15" customHeight="1" x14ac:dyDescent="0.35">
      <c r="A14" s="12">
        <v>13</v>
      </c>
      <c r="B14" s="13">
        <v>46373</v>
      </c>
      <c r="C14" s="12">
        <v>12</v>
      </c>
      <c r="D14" s="12" t="s">
        <v>13</v>
      </c>
      <c r="E14" s="12" t="s">
        <v>50</v>
      </c>
      <c r="F14" s="12" t="s">
        <v>40</v>
      </c>
      <c r="G14" s="12" t="s">
        <v>41</v>
      </c>
      <c r="H14" s="12">
        <v>15</v>
      </c>
      <c r="I14" s="14">
        <v>666.35</v>
      </c>
      <c r="J14" s="14">
        <v>9995.25</v>
      </c>
      <c r="K14" s="12" t="s">
        <v>35</v>
      </c>
    </row>
    <row r="15" spans="1:11" ht="15" customHeight="1" x14ac:dyDescent="0.35">
      <c r="A15" s="15">
        <v>14</v>
      </c>
      <c r="B15" s="16">
        <v>46228</v>
      </c>
      <c r="C15" s="15">
        <v>7</v>
      </c>
      <c r="D15" s="15" t="s">
        <v>13</v>
      </c>
      <c r="E15" s="15" t="s">
        <v>51</v>
      </c>
      <c r="F15" s="15" t="s">
        <v>52</v>
      </c>
      <c r="G15" s="15" t="s">
        <v>53</v>
      </c>
      <c r="H15" s="15">
        <v>37</v>
      </c>
      <c r="I15" s="17">
        <v>707.28</v>
      </c>
      <c r="J15" s="17">
        <v>26169.360000000001</v>
      </c>
      <c r="K15" s="15" t="s">
        <v>35</v>
      </c>
    </row>
    <row r="16" spans="1:11" ht="15" customHeight="1" x14ac:dyDescent="0.35">
      <c r="A16" s="12">
        <v>15</v>
      </c>
      <c r="B16" s="13">
        <v>46131</v>
      </c>
      <c r="C16" s="12">
        <v>4</v>
      </c>
      <c r="D16" s="12" t="s">
        <v>19</v>
      </c>
      <c r="E16" s="12" t="s">
        <v>46</v>
      </c>
      <c r="F16" s="12" t="s">
        <v>54</v>
      </c>
      <c r="G16" s="12" t="s">
        <v>55</v>
      </c>
      <c r="H16" s="12">
        <v>42</v>
      </c>
      <c r="I16" s="14">
        <v>394.14</v>
      </c>
      <c r="J16" s="14">
        <v>16553.88</v>
      </c>
      <c r="K16" s="12" t="s">
        <v>45</v>
      </c>
    </row>
    <row r="17" spans="1:11" ht="15" customHeight="1" x14ac:dyDescent="0.35">
      <c r="A17" s="15">
        <v>16</v>
      </c>
      <c r="B17" s="16">
        <v>46094</v>
      </c>
      <c r="C17" s="15">
        <v>3</v>
      </c>
      <c r="D17" s="15" t="s">
        <v>11</v>
      </c>
      <c r="E17" s="15" t="s">
        <v>49</v>
      </c>
      <c r="F17" s="15" t="s">
        <v>33</v>
      </c>
      <c r="G17" s="15" t="s">
        <v>34</v>
      </c>
      <c r="H17" s="15">
        <v>48</v>
      </c>
      <c r="I17" s="17">
        <v>488.44</v>
      </c>
      <c r="J17" s="17">
        <v>23445.119999999999</v>
      </c>
      <c r="K17" s="15" t="s">
        <v>35</v>
      </c>
    </row>
    <row r="18" spans="1:11" ht="15" customHeight="1" x14ac:dyDescent="0.35">
      <c r="A18" s="12">
        <v>17</v>
      </c>
      <c r="B18" s="13">
        <v>46208</v>
      </c>
      <c r="C18" s="12">
        <v>7</v>
      </c>
      <c r="D18" s="12" t="s">
        <v>11</v>
      </c>
      <c r="E18" s="12" t="s">
        <v>56</v>
      </c>
      <c r="F18" s="12" t="s">
        <v>57</v>
      </c>
      <c r="G18" s="12" t="s">
        <v>58</v>
      </c>
      <c r="H18" s="12">
        <v>6</v>
      </c>
      <c r="I18" s="14">
        <v>616.84</v>
      </c>
      <c r="J18" s="14">
        <v>3701.04</v>
      </c>
      <c r="K18" s="12" t="s">
        <v>35</v>
      </c>
    </row>
    <row r="19" spans="1:11" ht="15" customHeight="1" x14ac:dyDescent="0.35">
      <c r="A19" s="15">
        <v>18</v>
      </c>
      <c r="B19" s="16">
        <v>46101</v>
      </c>
      <c r="C19" s="15">
        <v>3</v>
      </c>
      <c r="D19" s="15" t="s">
        <v>19</v>
      </c>
      <c r="E19" s="15" t="s">
        <v>56</v>
      </c>
      <c r="F19" s="15" t="s">
        <v>54</v>
      </c>
      <c r="G19" s="15" t="s">
        <v>55</v>
      </c>
      <c r="H19" s="15">
        <v>39</v>
      </c>
      <c r="I19" s="17">
        <v>97.65</v>
      </c>
      <c r="J19" s="17">
        <v>3808.35</v>
      </c>
      <c r="K19" s="15" t="s">
        <v>35</v>
      </c>
    </row>
    <row r="20" spans="1:11" ht="15" customHeight="1" x14ac:dyDescent="0.35">
      <c r="A20" s="12">
        <v>19</v>
      </c>
      <c r="B20" s="13">
        <v>46328</v>
      </c>
      <c r="C20" s="12">
        <v>11</v>
      </c>
      <c r="D20" s="12" t="s">
        <v>15</v>
      </c>
      <c r="E20" s="12" t="s">
        <v>59</v>
      </c>
      <c r="F20" s="12" t="s">
        <v>33</v>
      </c>
      <c r="G20" s="12" t="s">
        <v>34</v>
      </c>
      <c r="H20" s="12">
        <v>36</v>
      </c>
      <c r="I20" s="14">
        <v>695.58</v>
      </c>
      <c r="J20" s="14">
        <v>25040.880000000001</v>
      </c>
      <c r="K20" s="12" t="s">
        <v>35</v>
      </c>
    </row>
    <row r="21" spans="1:11" ht="15" customHeight="1" x14ac:dyDescent="0.35">
      <c r="A21" s="15">
        <v>20</v>
      </c>
      <c r="B21" s="16">
        <v>46371</v>
      </c>
      <c r="C21" s="15">
        <v>12</v>
      </c>
      <c r="D21" s="15" t="s">
        <v>19</v>
      </c>
      <c r="E21" s="15" t="s">
        <v>51</v>
      </c>
      <c r="F21" s="15" t="s">
        <v>33</v>
      </c>
      <c r="G21" s="15" t="s">
        <v>34</v>
      </c>
      <c r="H21" s="15">
        <v>50</v>
      </c>
      <c r="I21" s="17">
        <v>530.72</v>
      </c>
      <c r="J21" s="17">
        <v>26536</v>
      </c>
      <c r="K21" s="15" t="s">
        <v>35</v>
      </c>
    </row>
    <row r="22" spans="1:11" ht="15" customHeight="1" x14ac:dyDescent="0.35">
      <c r="A22" s="12">
        <v>21</v>
      </c>
      <c r="B22" s="13">
        <v>46173</v>
      </c>
      <c r="C22" s="12">
        <v>5</v>
      </c>
      <c r="D22" s="12" t="s">
        <v>15</v>
      </c>
      <c r="E22" s="12" t="s">
        <v>56</v>
      </c>
      <c r="F22" s="12" t="s">
        <v>57</v>
      </c>
      <c r="G22" s="12" t="s">
        <v>58</v>
      </c>
      <c r="H22" s="12">
        <v>1</v>
      </c>
      <c r="I22" s="14">
        <v>765.36</v>
      </c>
      <c r="J22" s="14">
        <v>765.36</v>
      </c>
      <c r="K22" s="12" t="s">
        <v>45</v>
      </c>
    </row>
    <row r="23" spans="1:11" ht="15" customHeight="1" x14ac:dyDescent="0.35">
      <c r="A23" s="15">
        <v>22</v>
      </c>
      <c r="B23" s="16">
        <v>46279</v>
      </c>
      <c r="C23" s="15">
        <v>9</v>
      </c>
      <c r="D23" s="15" t="s">
        <v>11</v>
      </c>
      <c r="E23" s="15" t="s">
        <v>59</v>
      </c>
      <c r="F23" s="15" t="s">
        <v>37</v>
      </c>
      <c r="G23" s="15" t="s">
        <v>38</v>
      </c>
      <c r="H23" s="15">
        <v>41</v>
      </c>
      <c r="I23" s="17">
        <v>273.83</v>
      </c>
      <c r="J23" s="17">
        <v>11227.03</v>
      </c>
      <c r="K23" s="15" t="s">
        <v>35</v>
      </c>
    </row>
    <row r="24" spans="1:11" ht="15" customHeight="1" x14ac:dyDescent="0.35">
      <c r="A24" s="12">
        <v>23</v>
      </c>
      <c r="B24" s="13">
        <v>46101</v>
      </c>
      <c r="C24" s="12">
        <v>3</v>
      </c>
      <c r="D24" s="12" t="s">
        <v>13</v>
      </c>
      <c r="E24" s="12" t="s">
        <v>60</v>
      </c>
      <c r="F24" s="12" t="s">
        <v>61</v>
      </c>
      <c r="G24" s="12" t="s">
        <v>62</v>
      </c>
      <c r="H24" s="12">
        <v>35</v>
      </c>
      <c r="I24" s="14">
        <v>765.12</v>
      </c>
      <c r="J24" s="14">
        <v>26779.200000000001</v>
      </c>
      <c r="K24" s="12" t="s">
        <v>35</v>
      </c>
    </row>
    <row r="25" spans="1:11" ht="15" customHeight="1" x14ac:dyDescent="0.35">
      <c r="A25" s="15">
        <v>24</v>
      </c>
      <c r="B25" s="16">
        <v>46329</v>
      </c>
      <c r="C25" s="15">
        <v>11</v>
      </c>
      <c r="D25" s="15" t="s">
        <v>13</v>
      </c>
      <c r="E25" s="15" t="s">
        <v>46</v>
      </c>
      <c r="F25" s="15" t="s">
        <v>40</v>
      </c>
      <c r="G25" s="15" t="s">
        <v>41</v>
      </c>
      <c r="H25" s="15">
        <v>8</v>
      </c>
      <c r="I25" s="17">
        <v>746.82</v>
      </c>
      <c r="J25" s="17">
        <v>5974.56</v>
      </c>
      <c r="K25" s="15" t="s">
        <v>45</v>
      </c>
    </row>
    <row r="26" spans="1:11" ht="15" customHeight="1" x14ac:dyDescent="0.35">
      <c r="A26" s="12">
        <v>25</v>
      </c>
      <c r="B26" s="13">
        <v>46145</v>
      </c>
      <c r="C26" s="12">
        <v>5</v>
      </c>
      <c r="D26" s="12" t="s">
        <v>9</v>
      </c>
      <c r="E26" s="12" t="s">
        <v>39</v>
      </c>
      <c r="F26" s="12" t="s">
        <v>37</v>
      </c>
      <c r="G26" s="12" t="s">
        <v>38</v>
      </c>
      <c r="H26" s="12">
        <v>6</v>
      </c>
      <c r="I26" s="14">
        <v>598.92999999999995</v>
      </c>
      <c r="J26" s="14">
        <v>3593.58</v>
      </c>
      <c r="K26" s="12" t="s">
        <v>35</v>
      </c>
    </row>
    <row r="27" spans="1:11" ht="15" customHeight="1" x14ac:dyDescent="0.35">
      <c r="A27" s="15">
        <v>26</v>
      </c>
      <c r="B27" s="16">
        <v>46295</v>
      </c>
      <c r="C27" s="15">
        <v>9</v>
      </c>
      <c r="D27" s="15" t="s">
        <v>11</v>
      </c>
      <c r="E27" s="15" t="s">
        <v>56</v>
      </c>
      <c r="F27" s="15" t="s">
        <v>57</v>
      </c>
      <c r="G27" s="15" t="s">
        <v>58</v>
      </c>
      <c r="H27" s="15">
        <v>36</v>
      </c>
      <c r="I27" s="17">
        <v>173.85</v>
      </c>
      <c r="J27" s="17">
        <v>6258.6</v>
      </c>
      <c r="K27" s="15" t="s">
        <v>35</v>
      </c>
    </row>
    <row r="28" spans="1:11" ht="15" customHeight="1" x14ac:dyDescent="0.35">
      <c r="A28" s="12">
        <v>27</v>
      </c>
      <c r="B28" s="13">
        <v>46131</v>
      </c>
      <c r="C28" s="12">
        <v>4</v>
      </c>
      <c r="D28" s="12" t="s">
        <v>17</v>
      </c>
      <c r="E28" s="12" t="s">
        <v>60</v>
      </c>
      <c r="F28" s="12" t="s">
        <v>52</v>
      </c>
      <c r="G28" s="12" t="s">
        <v>53</v>
      </c>
      <c r="H28" s="12">
        <v>46</v>
      </c>
      <c r="I28" s="14">
        <v>283.79000000000002</v>
      </c>
      <c r="J28" s="14">
        <v>13054.34</v>
      </c>
      <c r="K28" s="12" t="s">
        <v>35</v>
      </c>
    </row>
    <row r="29" spans="1:11" ht="15" customHeight="1" x14ac:dyDescent="0.35">
      <c r="A29" s="15">
        <v>28</v>
      </c>
      <c r="B29" s="16">
        <v>46247</v>
      </c>
      <c r="C29" s="15">
        <v>8</v>
      </c>
      <c r="D29" s="15" t="s">
        <v>17</v>
      </c>
      <c r="E29" s="15" t="s">
        <v>46</v>
      </c>
      <c r="F29" s="15" t="s">
        <v>37</v>
      </c>
      <c r="G29" s="15" t="s">
        <v>38</v>
      </c>
      <c r="H29" s="15">
        <v>16</v>
      </c>
      <c r="I29" s="17">
        <v>218.52</v>
      </c>
      <c r="J29" s="17">
        <v>3496.32</v>
      </c>
      <c r="K29" s="15" t="s">
        <v>35</v>
      </c>
    </row>
    <row r="30" spans="1:11" ht="15" customHeight="1" x14ac:dyDescent="0.35">
      <c r="A30" s="12">
        <v>29</v>
      </c>
      <c r="B30" s="13">
        <v>46033</v>
      </c>
      <c r="C30" s="12">
        <v>1</v>
      </c>
      <c r="D30" s="12" t="s">
        <v>17</v>
      </c>
      <c r="E30" s="12" t="s">
        <v>59</v>
      </c>
      <c r="F30" s="12" t="s">
        <v>52</v>
      </c>
      <c r="G30" s="12" t="s">
        <v>53</v>
      </c>
      <c r="H30" s="12">
        <v>38</v>
      </c>
      <c r="I30" s="14">
        <v>215.16</v>
      </c>
      <c r="J30" s="14">
        <v>8176.08</v>
      </c>
      <c r="K30" s="12" t="s">
        <v>35</v>
      </c>
    </row>
    <row r="31" spans="1:11" ht="15" customHeight="1" x14ac:dyDescent="0.35">
      <c r="A31" s="15">
        <v>30</v>
      </c>
      <c r="B31" s="16">
        <v>46385</v>
      </c>
      <c r="C31" s="15">
        <v>12</v>
      </c>
      <c r="D31" s="15" t="s">
        <v>19</v>
      </c>
      <c r="E31" s="15" t="s">
        <v>32</v>
      </c>
      <c r="F31" s="15" t="s">
        <v>52</v>
      </c>
      <c r="G31" s="15" t="s">
        <v>53</v>
      </c>
      <c r="H31" s="15">
        <v>5</v>
      </c>
      <c r="I31" s="17">
        <v>729.07</v>
      </c>
      <c r="J31" s="17">
        <v>3645.35</v>
      </c>
      <c r="K31" s="15" t="s">
        <v>35</v>
      </c>
    </row>
    <row r="32" spans="1:11" ht="15" customHeight="1" x14ac:dyDescent="0.35">
      <c r="A32" s="12">
        <v>31</v>
      </c>
      <c r="B32" s="13">
        <v>46059</v>
      </c>
      <c r="C32" s="12">
        <v>2</v>
      </c>
      <c r="D32" s="12" t="s">
        <v>17</v>
      </c>
      <c r="E32" s="12" t="s">
        <v>39</v>
      </c>
      <c r="F32" s="12" t="s">
        <v>33</v>
      </c>
      <c r="G32" s="12" t="s">
        <v>34</v>
      </c>
      <c r="H32" s="12">
        <v>43</v>
      </c>
      <c r="I32" s="14">
        <v>414.06</v>
      </c>
      <c r="J32" s="14">
        <v>17804.580000000002</v>
      </c>
      <c r="K32" s="12" t="s">
        <v>35</v>
      </c>
    </row>
    <row r="33" spans="1:11" ht="15" customHeight="1" x14ac:dyDescent="0.35">
      <c r="A33" s="15">
        <v>32</v>
      </c>
      <c r="B33" s="16">
        <v>46315</v>
      </c>
      <c r="C33" s="15">
        <v>10</v>
      </c>
      <c r="D33" s="15" t="s">
        <v>17</v>
      </c>
      <c r="E33" s="15" t="s">
        <v>46</v>
      </c>
      <c r="F33" s="15" t="s">
        <v>52</v>
      </c>
      <c r="G33" s="15" t="s">
        <v>53</v>
      </c>
      <c r="H33" s="15">
        <v>31</v>
      </c>
      <c r="I33" s="17">
        <v>655.62</v>
      </c>
      <c r="J33" s="17">
        <v>20324.22</v>
      </c>
      <c r="K33" s="15" t="s">
        <v>35</v>
      </c>
    </row>
    <row r="34" spans="1:11" ht="15" customHeight="1" x14ac:dyDescent="0.35">
      <c r="A34" s="12">
        <v>33</v>
      </c>
      <c r="B34" s="13">
        <v>46071</v>
      </c>
      <c r="C34" s="12">
        <v>2</v>
      </c>
      <c r="D34" s="12" t="s">
        <v>9</v>
      </c>
      <c r="E34" s="12" t="s">
        <v>63</v>
      </c>
      <c r="F34" s="12" t="s">
        <v>54</v>
      </c>
      <c r="G34" s="12" t="s">
        <v>55</v>
      </c>
      <c r="H34" s="12">
        <v>23</v>
      </c>
      <c r="I34" s="14">
        <v>367.68</v>
      </c>
      <c r="J34" s="14">
        <v>8456.64</v>
      </c>
      <c r="K34" s="12" t="s">
        <v>64</v>
      </c>
    </row>
    <row r="35" spans="1:11" ht="15" customHeight="1" x14ac:dyDescent="0.35">
      <c r="A35" s="15">
        <v>34</v>
      </c>
      <c r="B35" s="16">
        <v>46050</v>
      </c>
      <c r="C35" s="15">
        <v>1</v>
      </c>
      <c r="D35" s="15" t="s">
        <v>19</v>
      </c>
      <c r="E35" s="15" t="s">
        <v>63</v>
      </c>
      <c r="F35" s="15" t="s">
        <v>37</v>
      </c>
      <c r="G35" s="15" t="s">
        <v>38</v>
      </c>
      <c r="H35" s="15">
        <v>4</v>
      </c>
      <c r="I35" s="17">
        <v>351.97</v>
      </c>
      <c r="J35" s="17">
        <v>1407.88</v>
      </c>
      <c r="K35" s="15" t="s">
        <v>35</v>
      </c>
    </row>
    <row r="36" spans="1:11" ht="15" customHeight="1" x14ac:dyDescent="0.35">
      <c r="A36" s="12">
        <v>35</v>
      </c>
      <c r="B36" s="13">
        <v>46078</v>
      </c>
      <c r="C36" s="12">
        <v>2</v>
      </c>
      <c r="D36" s="12" t="s">
        <v>11</v>
      </c>
      <c r="E36" s="12" t="s">
        <v>39</v>
      </c>
      <c r="F36" s="12" t="s">
        <v>52</v>
      </c>
      <c r="G36" s="12" t="s">
        <v>53</v>
      </c>
      <c r="H36" s="12">
        <v>35</v>
      </c>
      <c r="I36" s="14">
        <v>386.46</v>
      </c>
      <c r="J36" s="14">
        <v>13526.1</v>
      </c>
      <c r="K36" s="12" t="s">
        <v>35</v>
      </c>
    </row>
    <row r="37" spans="1:11" ht="15" customHeight="1" x14ac:dyDescent="0.35">
      <c r="A37" s="15">
        <v>36</v>
      </c>
      <c r="B37" s="16">
        <v>46116</v>
      </c>
      <c r="C37" s="15">
        <v>4</v>
      </c>
      <c r="D37" s="15" t="s">
        <v>13</v>
      </c>
      <c r="E37" s="15" t="s">
        <v>46</v>
      </c>
      <c r="F37" s="15" t="s">
        <v>52</v>
      </c>
      <c r="G37" s="15" t="s">
        <v>53</v>
      </c>
      <c r="H37" s="15">
        <v>5</v>
      </c>
      <c r="I37" s="17">
        <v>382.35</v>
      </c>
      <c r="J37" s="17">
        <v>1911.75</v>
      </c>
      <c r="K37" s="15" t="s">
        <v>35</v>
      </c>
    </row>
    <row r="38" spans="1:11" ht="15" customHeight="1" x14ac:dyDescent="0.35">
      <c r="A38" s="12">
        <v>37</v>
      </c>
      <c r="B38" s="13">
        <v>46048</v>
      </c>
      <c r="C38" s="12">
        <v>1</v>
      </c>
      <c r="D38" s="12" t="s">
        <v>19</v>
      </c>
      <c r="E38" s="12" t="s">
        <v>59</v>
      </c>
      <c r="F38" s="12" t="s">
        <v>40</v>
      </c>
      <c r="G38" s="12" t="s">
        <v>41</v>
      </c>
      <c r="H38" s="12">
        <v>6</v>
      </c>
      <c r="I38" s="14">
        <v>744.78</v>
      </c>
      <c r="J38" s="14">
        <v>4468.68</v>
      </c>
      <c r="K38" s="12" t="s">
        <v>35</v>
      </c>
    </row>
    <row r="39" spans="1:11" ht="15" customHeight="1" x14ac:dyDescent="0.35">
      <c r="A39" s="15">
        <v>38</v>
      </c>
      <c r="B39" s="16">
        <v>46108</v>
      </c>
      <c r="C39" s="15">
        <v>3</v>
      </c>
      <c r="D39" s="15" t="s">
        <v>15</v>
      </c>
      <c r="E39" s="15" t="s">
        <v>46</v>
      </c>
      <c r="F39" s="15" t="s">
        <v>57</v>
      </c>
      <c r="G39" s="15" t="s">
        <v>58</v>
      </c>
      <c r="H39" s="15">
        <v>14</v>
      </c>
      <c r="I39" s="17">
        <v>698.49</v>
      </c>
      <c r="J39" s="17">
        <v>9778.86</v>
      </c>
      <c r="K39" s="15" t="s">
        <v>35</v>
      </c>
    </row>
    <row r="40" spans="1:11" ht="15" customHeight="1" x14ac:dyDescent="0.35">
      <c r="A40" s="12">
        <v>39</v>
      </c>
      <c r="B40" s="13">
        <v>46107</v>
      </c>
      <c r="C40" s="12">
        <v>3</v>
      </c>
      <c r="D40" s="12" t="s">
        <v>15</v>
      </c>
      <c r="E40" s="12" t="s">
        <v>32</v>
      </c>
      <c r="F40" s="12" t="s">
        <v>54</v>
      </c>
      <c r="G40" s="12" t="s">
        <v>55</v>
      </c>
      <c r="H40" s="12">
        <v>17</v>
      </c>
      <c r="I40" s="14">
        <v>744.89</v>
      </c>
      <c r="J40" s="14">
        <v>12663.13</v>
      </c>
      <c r="K40" s="12" t="s">
        <v>64</v>
      </c>
    </row>
    <row r="41" spans="1:11" ht="15" customHeight="1" x14ac:dyDescent="0.35">
      <c r="A41" s="15">
        <v>40</v>
      </c>
      <c r="B41" s="16">
        <v>46169</v>
      </c>
      <c r="C41" s="15">
        <v>5</v>
      </c>
      <c r="D41" s="15" t="s">
        <v>15</v>
      </c>
      <c r="E41" s="15" t="s">
        <v>49</v>
      </c>
      <c r="F41" s="15" t="s">
        <v>57</v>
      </c>
      <c r="G41" s="15" t="s">
        <v>58</v>
      </c>
      <c r="H41" s="15">
        <v>10</v>
      </c>
      <c r="I41" s="17">
        <v>192.42</v>
      </c>
      <c r="J41" s="17">
        <v>1924.2</v>
      </c>
      <c r="K41" s="15" t="s">
        <v>35</v>
      </c>
    </row>
    <row r="42" spans="1:11" ht="15" customHeight="1" x14ac:dyDescent="0.35">
      <c r="A42" s="12">
        <v>41</v>
      </c>
      <c r="B42" s="13">
        <v>46052</v>
      </c>
      <c r="C42" s="12">
        <v>1</v>
      </c>
      <c r="D42" s="12" t="s">
        <v>17</v>
      </c>
      <c r="E42" s="12" t="s">
        <v>49</v>
      </c>
      <c r="F42" s="12" t="s">
        <v>40</v>
      </c>
      <c r="G42" s="12" t="s">
        <v>41</v>
      </c>
      <c r="H42" s="12">
        <v>48</v>
      </c>
      <c r="I42" s="14">
        <v>285.2</v>
      </c>
      <c r="J42" s="14">
        <v>13689.6</v>
      </c>
      <c r="K42" s="12" t="s">
        <v>35</v>
      </c>
    </row>
    <row r="43" spans="1:11" ht="15" customHeight="1" x14ac:dyDescent="0.35">
      <c r="A43" s="15">
        <v>42</v>
      </c>
      <c r="B43" s="16">
        <v>46322</v>
      </c>
      <c r="C43" s="15">
        <v>10</v>
      </c>
      <c r="D43" s="15" t="s">
        <v>15</v>
      </c>
      <c r="E43" s="15" t="s">
        <v>59</v>
      </c>
      <c r="F43" s="15" t="s">
        <v>61</v>
      </c>
      <c r="G43" s="15" t="s">
        <v>62</v>
      </c>
      <c r="H43" s="15">
        <v>4</v>
      </c>
      <c r="I43" s="17">
        <v>770.58</v>
      </c>
      <c r="J43" s="17">
        <v>3082.32</v>
      </c>
      <c r="K43" s="15" t="s">
        <v>35</v>
      </c>
    </row>
    <row r="44" spans="1:11" ht="15" customHeight="1" x14ac:dyDescent="0.35">
      <c r="A44" s="12">
        <v>43</v>
      </c>
      <c r="B44" s="13">
        <v>46118</v>
      </c>
      <c r="C44" s="12">
        <v>4</v>
      </c>
      <c r="D44" s="12" t="s">
        <v>9</v>
      </c>
      <c r="E44" s="12" t="s">
        <v>42</v>
      </c>
      <c r="F44" s="12" t="s">
        <v>37</v>
      </c>
      <c r="G44" s="12" t="s">
        <v>38</v>
      </c>
      <c r="H44" s="12">
        <v>44</v>
      </c>
      <c r="I44" s="14">
        <v>696.36</v>
      </c>
      <c r="J44" s="14">
        <v>30639.84</v>
      </c>
      <c r="K44" s="12" t="s">
        <v>35</v>
      </c>
    </row>
    <row r="45" spans="1:11" ht="15" customHeight="1" x14ac:dyDescent="0.35">
      <c r="A45" s="15">
        <v>44</v>
      </c>
      <c r="B45" s="16">
        <v>46084</v>
      </c>
      <c r="C45" s="15">
        <v>3</v>
      </c>
      <c r="D45" s="15" t="s">
        <v>17</v>
      </c>
      <c r="E45" s="15" t="s">
        <v>39</v>
      </c>
      <c r="F45" s="15" t="s">
        <v>40</v>
      </c>
      <c r="G45" s="15" t="s">
        <v>41</v>
      </c>
      <c r="H45" s="15">
        <v>40</v>
      </c>
      <c r="I45" s="17">
        <v>111.49</v>
      </c>
      <c r="J45" s="17">
        <v>4459.6000000000004</v>
      </c>
      <c r="K45" s="15" t="s">
        <v>35</v>
      </c>
    </row>
    <row r="46" spans="1:11" ht="15" customHeight="1" x14ac:dyDescent="0.35">
      <c r="A46" s="12">
        <v>45</v>
      </c>
      <c r="B46" s="13">
        <v>46156</v>
      </c>
      <c r="C46" s="12">
        <v>5</v>
      </c>
      <c r="D46" s="12" t="s">
        <v>11</v>
      </c>
      <c r="E46" s="12" t="s">
        <v>63</v>
      </c>
      <c r="F46" s="12" t="s">
        <v>47</v>
      </c>
      <c r="G46" s="12" t="s">
        <v>48</v>
      </c>
      <c r="H46" s="12">
        <v>16</v>
      </c>
      <c r="I46" s="14">
        <v>249.21</v>
      </c>
      <c r="J46" s="14">
        <v>3987.36</v>
      </c>
      <c r="K46" s="12" t="s">
        <v>35</v>
      </c>
    </row>
    <row r="47" spans="1:11" ht="15" customHeight="1" x14ac:dyDescent="0.35">
      <c r="A47" s="15">
        <v>46</v>
      </c>
      <c r="B47" s="16">
        <v>46366</v>
      </c>
      <c r="C47" s="15">
        <v>12</v>
      </c>
      <c r="D47" s="15" t="s">
        <v>19</v>
      </c>
      <c r="E47" s="15" t="s">
        <v>65</v>
      </c>
      <c r="F47" s="15" t="s">
        <v>57</v>
      </c>
      <c r="G47" s="15" t="s">
        <v>58</v>
      </c>
      <c r="H47" s="15">
        <v>21</v>
      </c>
      <c r="I47" s="17">
        <v>746.76</v>
      </c>
      <c r="J47" s="17">
        <v>15681.96</v>
      </c>
      <c r="K47" s="15" t="s">
        <v>35</v>
      </c>
    </row>
    <row r="48" spans="1:11" ht="15" customHeight="1" x14ac:dyDescent="0.35">
      <c r="A48" s="12">
        <v>47</v>
      </c>
      <c r="B48" s="13">
        <v>46027</v>
      </c>
      <c r="C48" s="12">
        <v>1</v>
      </c>
      <c r="D48" s="12" t="s">
        <v>15</v>
      </c>
      <c r="E48" s="12" t="s">
        <v>42</v>
      </c>
      <c r="F48" s="12" t="s">
        <v>37</v>
      </c>
      <c r="G48" s="12" t="s">
        <v>38</v>
      </c>
      <c r="H48" s="12">
        <v>5</v>
      </c>
      <c r="I48" s="14">
        <v>453.23</v>
      </c>
      <c r="J48" s="14">
        <v>2266.15</v>
      </c>
      <c r="K48" s="12" t="s">
        <v>45</v>
      </c>
    </row>
    <row r="49" spans="1:11" ht="15" customHeight="1" x14ac:dyDescent="0.35">
      <c r="A49" s="15">
        <v>48</v>
      </c>
      <c r="B49" s="16">
        <v>46090</v>
      </c>
      <c r="C49" s="15">
        <v>3</v>
      </c>
      <c r="D49" s="15" t="s">
        <v>13</v>
      </c>
      <c r="E49" s="15" t="s">
        <v>36</v>
      </c>
      <c r="F49" s="15" t="s">
        <v>37</v>
      </c>
      <c r="G49" s="15" t="s">
        <v>38</v>
      </c>
      <c r="H49" s="15">
        <v>16</v>
      </c>
      <c r="I49" s="17">
        <v>327.14999999999998</v>
      </c>
      <c r="J49" s="17">
        <v>5234.3999999999996</v>
      </c>
      <c r="K49" s="15" t="s">
        <v>35</v>
      </c>
    </row>
    <row r="50" spans="1:11" ht="15" customHeight="1" x14ac:dyDescent="0.35">
      <c r="A50" s="12">
        <v>49</v>
      </c>
      <c r="B50" s="13">
        <v>46247</v>
      </c>
      <c r="C50" s="12">
        <v>8</v>
      </c>
      <c r="D50" s="12" t="s">
        <v>17</v>
      </c>
      <c r="E50" s="12" t="s">
        <v>49</v>
      </c>
      <c r="F50" s="12" t="s">
        <v>33</v>
      </c>
      <c r="G50" s="12" t="s">
        <v>34</v>
      </c>
      <c r="H50" s="12">
        <v>40</v>
      </c>
      <c r="I50" s="14">
        <v>787.89</v>
      </c>
      <c r="J50" s="14">
        <v>31515.599999999999</v>
      </c>
      <c r="K50" s="12" t="s">
        <v>35</v>
      </c>
    </row>
    <row r="51" spans="1:11" ht="15" customHeight="1" x14ac:dyDescent="0.35">
      <c r="A51" s="15">
        <v>50</v>
      </c>
      <c r="B51" s="16">
        <v>46364</v>
      </c>
      <c r="C51" s="15">
        <v>12</v>
      </c>
      <c r="D51" s="15" t="s">
        <v>17</v>
      </c>
      <c r="E51" s="15" t="s">
        <v>65</v>
      </c>
      <c r="F51" s="15" t="s">
        <v>37</v>
      </c>
      <c r="G51" s="15" t="s">
        <v>38</v>
      </c>
      <c r="H51" s="15">
        <v>9</v>
      </c>
      <c r="I51" s="17">
        <v>248.35</v>
      </c>
      <c r="J51" s="17">
        <v>2235.15</v>
      </c>
      <c r="K51" s="15" t="s">
        <v>35</v>
      </c>
    </row>
    <row r="52" spans="1:11" ht="15" customHeight="1" x14ac:dyDescent="0.35">
      <c r="A52" s="12">
        <v>51</v>
      </c>
      <c r="B52" s="13">
        <v>46306</v>
      </c>
      <c r="C52" s="12">
        <v>10</v>
      </c>
      <c r="D52" s="12" t="s">
        <v>11</v>
      </c>
      <c r="E52" s="12" t="s">
        <v>65</v>
      </c>
      <c r="F52" s="12" t="s">
        <v>33</v>
      </c>
      <c r="G52" s="12" t="s">
        <v>34</v>
      </c>
      <c r="H52" s="12">
        <v>39</v>
      </c>
      <c r="I52" s="14">
        <v>207.97</v>
      </c>
      <c r="J52" s="14">
        <v>8110.83</v>
      </c>
      <c r="K52" s="12" t="s">
        <v>35</v>
      </c>
    </row>
    <row r="53" spans="1:11" ht="15" customHeight="1" x14ac:dyDescent="0.35">
      <c r="A53" s="15">
        <v>52</v>
      </c>
      <c r="B53" s="16">
        <v>46127</v>
      </c>
      <c r="C53" s="15">
        <v>4</v>
      </c>
      <c r="D53" s="15" t="s">
        <v>19</v>
      </c>
      <c r="E53" s="15" t="s">
        <v>63</v>
      </c>
      <c r="F53" s="15" t="s">
        <v>33</v>
      </c>
      <c r="G53" s="15" t="s">
        <v>34</v>
      </c>
      <c r="H53" s="15">
        <v>33</v>
      </c>
      <c r="I53" s="17">
        <v>416.4</v>
      </c>
      <c r="J53" s="17">
        <v>13741.2</v>
      </c>
      <c r="K53" s="15" t="s">
        <v>35</v>
      </c>
    </row>
    <row r="54" spans="1:11" ht="15" customHeight="1" x14ac:dyDescent="0.35">
      <c r="A54" s="12">
        <v>53</v>
      </c>
      <c r="B54" s="13">
        <v>46070</v>
      </c>
      <c r="C54" s="12">
        <v>2</v>
      </c>
      <c r="D54" s="12" t="s">
        <v>19</v>
      </c>
      <c r="E54" s="12" t="s">
        <v>44</v>
      </c>
      <c r="F54" s="12" t="s">
        <v>33</v>
      </c>
      <c r="G54" s="12" t="s">
        <v>34</v>
      </c>
      <c r="H54" s="12">
        <v>3</v>
      </c>
      <c r="I54" s="14">
        <v>52.66</v>
      </c>
      <c r="J54" s="14">
        <v>157.97999999999999</v>
      </c>
      <c r="K54" s="12" t="s">
        <v>35</v>
      </c>
    </row>
    <row r="55" spans="1:11" ht="15" customHeight="1" x14ac:dyDescent="0.35">
      <c r="A55" s="15">
        <v>54</v>
      </c>
      <c r="B55" s="16">
        <v>46349</v>
      </c>
      <c r="C55" s="15">
        <v>11</v>
      </c>
      <c r="D55" s="15" t="s">
        <v>13</v>
      </c>
      <c r="E55" s="15" t="s">
        <v>56</v>
      </c>
      <c r="F55" s="15" t="s">
        <v>57</v>
      </c>
      <c r="G55" s="15" t="s">
        <v>58</v>
      </c>
      <c r="H55" s="15">
        <v>36</v>
      </c>
      <c r="I55" s="17">
        <v>579.25</v>
      </c>
      <c r="J55" s="17">
        <v>20853</v>
      </c>
      <c r="K55" s="15" t="s">
        <v>35</v>
      </c>
    </row>
    <row r="56" spans="1:11" ht="15" customHeight="1" x14ac:dyDescent="0.35">
      <c r="A56" s="12">
        <v>55</v>
      </c>
      <c r="B56" s="13">
        <v>46080</v>
      </c>
      <c r="C56" s="12">
        <v>2</v>
      </c>
      <c r="D56" s="12" t="s">
        <v>9</v>
      </c>
      <c r="E56" s="12" t="s">
        <v>36</v>
      </c>
      <c r="F56" s="12" t="s">
        <v>61</v>
      </c>
      <c r="G56" s="12" t="s">
        <v>62</v>
      </c>
      <c r="H56" s="12">
        <v>35</v>
      </c>
      <c r="I56" s="14">
        <v>77.02</v>
      </c>
      <c r="J56" s="14">
        <v>2695.7</v>
      </c>
      <c r="K56" s="12" t="s">
        <v>35</v>
      </c>
    </row>
    <row r="57" spans="1:11" ht="15" customHeight="1" x14ac:dyDescent="0.35">
      <c r="A57" s="15">
        <v>56</v>
      </c>
      <c r="B57" s="16">
        <v>46321</v>
      </c>
      <c r="C57" s="15">
        <v>10</v>
      </c>
      <c r="D57" s="15" t="s">
        <v>17</v>
      </c>
      <c r="E57" s="15" t="s">
        <v>56</v>
      </c>
      <c r="F57" s="15" t="s">
        <v>54</v>
      </c>
      <c r="G57" s="15" t="s">
        <v>55</v>
      </c>
      <c r="H57" s="15">
        <v>9</v>
      </c>
      <c r="I57" s="17">
        <v>81.37</v>
      </c>
      <c r="J57" s="17">
        <v>732.33</v>
      </c>
      <c r="K57" s="15" t="s">
        <v>35</v>
      </c>
    </row>
    <row r="58" spans="1:11" ht="15" customHeight="1" x14ac:dyDescent="0.35">
      <c r="A58" s="12">
        <v>57</v>
      </c>
      <c r="B58" s="13">
        <v>46043</v>
      </c>
      <c r="C58" s="12">
        <v>1</v>
      </c>
      <c r="D58" s="12" t="s">
        <v>13</v>
      </c>
      <c r="E58" s="12" t="s">
        <v>39</v>
      </c>
      <c r="F58" s="12" t="s">
        <v>52</v>
      </c>
      <c r="G58" s="12" t="s">
        <v>53</v>
      </c>
      <c r="H58" s="12">
        <v>43</v>
      </c>
      <c r="I58" s="14">
        <v>127.1</v>
      </c>
      <c r="J58" s="14">
        <v>5465.3</v>
      </c>
      <c r="K58" s="12" t="s">
        <v>35</v>
      </c>
    </row>
    <row r="59" spans="1:11" ht="15" customHeight="1" x14ac:dyDescent="0.35">
      <c r="A59" s="15">
        <v>58</v>
      </c>
      <c r="B59" s="16">
        <v>46340</v>
      </c>
      <c r="C59" s="15">
        <v>11</v>
      </c>
      <c r="D59" s="15" t="s">
        <v>19</v>
      </c>
      <c r="E59" s="15" t="s">
        <v>56</v>
      </c>
      <c r="F59" s="15" t="s">
        <v>52</v>
      </c>
      <c r="G59" s="15" t="s">
        <v>53</v>
      </c>
      <c r="H59" s="15">
        <v>11</v>
      </c>
      <c r="I59" s="17">
        <v>782.15</v>
      </c>
      <c r="J59" s="17">
        <v>8603.65</v>
      </c>
      <c r="K59" s="15" t="s">
        <v>35</v>
      </c>
    </row>
    <row r="60" spans="1:11" ht="15" customHeight="1" x14ac:dyDescent="0.35">
      <c r="A60" s="12">
        <v>59</v>
      </c>
      <c r="B60" s="13">
        <v>46234</v>
      </c>
      <c r="C60" s="12">
        <v>7</v>
      </c>
      <c r="D60" s="12" t="s">
        <v>9</v>
      </c>
      <c r="E60" s="12" t="s">
        <v>56</v>
      </c>
      <c r="F60" s="12" t="s">
        <v>47</v>
      </c>
      <c r="G60" s="12" t="s">
        <v>48</v>
      </c>
      <c r="H60" s="12">
        <v>27</v>
      </c>
      <c r="I60" s="14">
        <v>651.67999999999995</v>
      </c>
      <c r="J60" s="14">
        <v>17595.36</v>
      </c>
      <c r="K60" s="12" t="s">
        <v>35</v>
      </c>
    </row>
    <row r="61" spans="1:11" ht="15" customHeight="1" x14ac:dyDescent="0.35">
      <c r="A61" s="15">
        <v>60</v>
      </c>
      <c r="B61" s="16">
        <v>46159</v>
      </c>
      <c r="C61" s="15">
        <v>5</v>
      </c>
      <c r="D61" s="15" t="s">
        <v>11</v>
      </c>
      <c r="E61" s="15" t="s">
        <v>60</v>
      </c>
      <c r="F61" s="15" t="s">
        <v>37</v>
      </c>
      <c r="G61" s="15" t="s">
        <v>38</v>
      </c>
      <c r="H61" s="15">
        <v>25</v>
      </c>
      <c r="I61" s="17">
        <v>704.13</v>
      </c>
      <c r="J61" s="17">
        <v>17603.25</v>
      </c>
      <c r="K61" s="15" t="s">
        <v>64</v>
      </c>
    </row>
    <row r="62" spans="1:11" ht="15" customHeight="1" x14ac:dyDescent="0.35">
      <c r="A62" s="12">
        <v>61</v>
      </c>
      <c r="B62" s="13">
        <v>46136</v>
      </c>
      <c r="C62" s="12">
        <v>4</v>
      </c>
      <c r="D62" s="12" t="s">
        <v>11</v>
      </c>
      <c r="E62" s="12" t="s">
        <v>50</v>
      </c>
      <c r="F62" s="12" t="s">
        <v>57</v>
      </c>
      <c r="G62" s="12" t="s">
        <v>58</v>
      </c>
      <c r="H62" s="12">
        <v>23</v>
      </c>
      <c r="I62" s="14">
        <v>278.89</v>
      </c>
      <c r="J62" s="14">
        <v>6414.47</v>
      </c>
      <c r="K62" s="12" t="s">
        <v>35</v>
      </c>
    </row>
    <row r="63" spans="1:11" ht="15" customHeight="1" x14ac:dyDescent="0.35">
      <c r="A63" s="15">
        <v>62</v>
      </c>
      <c r="B63" s="16">
        <v>46137</v>
      </c>
      <c r="C63" s="15">
        <v>4</v>
      </c>
      <c r="D63" s="15" t="s">
        <v>9</v>
      </c>
      <c r="E63" s="15" t="s">
        <v>63</v>
      </c>
      <c r="F63" s="15" t="s">
        <v>52</v>
      </c>
      <c r="G63" s="15" t="s">
        <v>53</v>
      </c>
      <c r="H63" s="15">
        <v>26</v>
      </c>
      <c r="I63" s="17">
        <v>296.2</v>
      </c>
      <c r="J63" s="17">
        <v>7701.2</v>
      </c>
      <c r="K63" s="15" t="s">
        <v>35</v>
      </c>
    </row>
    <row r="64" spans="1:11" ht="15" customHeight="1" x14ac:dyDescent="0.35">
      <c r="A64" s="12">
        <v>63</v>
      </c>
      <c r="B64" s="13">
        <v>46165</v>
      </c>
      <c r="C64" s="12">
        <v>5</v>
      </c>
      <c r="D64" s="12" t="s">
        <v>13</v>
      </c>
      <c r="E64" s="12" t="s">
        <v>63</v>
      </c>
      <c r="F64" s="12" t="s">
        <v>54</v>
      </c>
      <c r="G64" s="12" t="s">
        <v>55</v>
      </c>
      <c r="H64" s="12">
        <v>44</v>
      </c>
      <c r="I64" s="14">
        <v>785.86</v>
      </c>
      <c r="J64" s="14">
        <v>34577.839999999997</v>
      </c>
      <c r="K64" s="12" t="s">
        <v>35</v>
      </c>
    </row>
    <row r="65" spans="1:11" ht="15" customHeight="1" x14ac:dyDescent="0.35">
      <c r="A65" s="15">
        <v>64</v>
      </c>
      <c r="B65" s="16">
        <v>46037</v>
      </c>
      <c r="C65" s="15">
        <v>1</v>
      </c>
      <c r="D65" s="15" t="s">
        <v>9</v>
      </c>
      <c r="E65" s="15" t="s">
        <v>36</v>
      </c>
      <c r="F65" s="15" t="s">
        <v>33</v>
      </c>
      <c r="G65" s="15" t="s">
        <v>34</v>
      </c>
      <c r="H65" s="15">
        <v>12</v>
      </c>
      <c r="I65" s="17">
        <v>485.44</v>
      </c>
      <c r="J65" s="17">
        <v>5825.28</v>
      </c>
      <c r="K65" s="15" t="s">
        <v>45</v>
      </c>
    </row>
    <row r="66" spans="1:11" ht="15" customHeight="1" x14ac:dyDescent="0.35">
      <c r="A66" s="12">
        <v>65</v>
      </c>
      <c r="B66" s="13">
        <v>46042</v>
      </c>
      <c r="C66" s="12">
        <v>1</v>
      </c>
      <c r="D66" s="12" t="s">
        <v>9</v>
      </c>
      <c r="E66" s="12" t="s">
        <v>42</v>
      </c>
      <c r="F66" s="12" t="s">
        <v>54</v>
      </c>
      <c r="G66" s="12" t="s">
        <v>55</v>
      </c>
      <c r="H66" s="12">
        <v>23</v>
      </c>
      <c r="I66" s="14">
        <v>596.41</v>
      </c>
      <c r="J66" s="14">
        <v>13717.43</v>
      </c>
      <c r="K66" s="12" t="s">
        <v>35</v>
      </c>
    </row>
    <row r="67" spans="1:11" ht="15" customHeight="1" x14ac:dyDescent="0.35">
      <c r="A67" s="15">
        <v>66</v>
      </c>
      <c r="B67" s="16">
        <v>46246</v>
      </c>
      <c r="C67" s="15">
        <v>8</v>
      </c>
      <c r="D67" s="15" t="s">
        <v>17</v>
      </c>
      <c r="E67" s="15" t="s">
        <v>59</v>
      </c>
      <c r="F67" s="15" t="s">
        <v>37</v>
      </c>
      <c r="G67" s="15" t="s">
        <v>38</v>
      </c>
      <c r="H67" s="15">
        <v>25</v>
      </c>
      <c r="I67" s="17">
        <v>724.63</v>
      </c>
      <c r="J67" s="17">
        <v>18115.75</v>
      </c>
      <c r="K67" s="15" t="s">
        <v>35</v>
      </c>
    </row>
    <row r="68" spans="1:11" ht="15" customHeight="1" x14ac:dyDescent="0.35">
      <c r="A68" s="12">
        <v>67</v>
      </c>
      <c r="B68" s="13">
        <v>46153</v>
      </c>
      <c r="C68" s="12">
        <v>5</v>
      </c>
      <c r="D68" s="12" t="s">
        <v>9</v>
      </c>
      <c r="E68" s="12" t="s">
        <v>49</v>
      </c>
      <c r="F68" s="12" t="s">
        <v>54</v>
      </c>
      <c r="G68" s="12" t="s">
        <v>55</v>
      </c>
      <c r="H68" s="12">
        <v>1</v>
      </c>
      <c r="I68" s="14">
        <v>439.94</v>
      </c>
      <c r="J68" s="14">
        <v>439.94</v>
      </c>
      <c r="K68" s="12" t="s">
        <v>35</v>
      </c>
    </row>
    <row r="69" spans="1:11" ht="15" customHeight="1" x14ac:dyDescent="0.35">
      <c r="A69" s="15">
        <v>68</v>
      </c>
      <c r="B69" s="16">
        <v>46209</v>
      </c>
      <c r="C69" s="15">
        <v>7</v>
      </c>
      <c r="D69" s="15" t="s">
        <v>15</v>
      </c>
      <c r="E69" s="15" t="s">
        <v>51</v>
      </c>
      <c r="F69" s="15" t="s">
        <v>47</v>
      </c>
      <c r="G69" s="15" t="s">
        <v>48</v>
      </c>
      <c r="H69" s="15">
        <v>40</v>
      </c>
      <c r="I69" s="17">
        <v>285.44</v>
      </c>
      <c r="J69" s="17">
        <v>11417.6</v>
      </c>
      <c r="K69" s="15" t="s">
        <v>35</v>
      </c>
    </row>
    <row r="70" spans="1:11" ht="15" customHeight="1" x14ac:dyDescent="0.35">
      <c r="A70" s="12">
        <v>69</v>
      </c>
      <c r="B70" s="13">
        <v>46176</v>
      </c>
      <c r="C70" s="12">
        <v>6</v>
      </c>
      <c r="D70" s="12" t="s">
        <v>17</v>
      </c>
      <c r="E70" s="12" t="s">
        <v>65</v>
      </c>
      <c r="F70" s="12" t="s">
        <v>54</v>
      </c>
      <c r="G70" s="12" t="s">
        <v>55</v>
      </c>
      <c r="H70" s="12">
        <v>21</v>
      </c>
      <c r="I70" s="14">
        <v>351.8</v>
      </c>
      <c r="J70" s="14">
        <v>7387.8</v>
      </c>
      <c r="K70" s="12" t="s">
        <v>45</v>
      </c>
    </row>
    <row r="71" spans="1:11" ht="15" customHeight="1" x14ac:dyDescent="0.35">
      <c r="A71" s="15">
        <v>70</v>
      </c>
      <c r="B71" s="16">
        <v>46306</v>
      </c>
      <c r="C71" s="15">
        <v>10</v>
      </c>
      <c r="D71" s="15" t="s">
        <v>11</v>
      </c>
      <c r="E71" s="15" t="s">
        <v>39</v>
      </c>
      <c r="F71" s="15" t="s">
        <v>54</v>
      </c>
      <c r="G71" s="15" t="s">
        <v>55</v>
      </c>
      <c r="H71" s="15">
        <v>43</v>
      </c>
      <c r="I71" s="17">
        <v>755.27</v>
      </c>
      <c r="J71" s="17">
        <v>32476.61</v>
      </c>
      <c r="K71" s="15" t="s">
        <v>35</v>
      </c>
    </row>
    <row r="72" spans="1:11" ht="15" customHeight="1" x14ac:dyDescent="0.35">
      <c r="A72" s="12">
        <v>71</v>
      </c>
      <c r="B72" s="13">
        <v>46338</v>
      </c>
      <c r="C72" s="12">
        <v>11</v>
      </c>
      <c r="D72" s="12" t="s">
        <v>17</v>
      </c>
      <c r="E72" s="12" t="s">
        <v>65</v>
      </c>
      <c r="F72" s="12" t="s">
        <v>54</v>
      </c>
      <c r="G72" s="12" t="s">
        <v>55</v>
      </c>
      <c r="H72" s="12">
        <v>36</v>
      </c>
      <c r="I72" s="14">
        <v>675.29</v>
      </c>
      <c r="J72" s="14">
        <v>24310.44</v>
      </c>
      <c r="K72" s="12" t="s">
        <v>45</v>
      </c>
    </row>
    <row r="73" spans="1:11" ht="15" customHeight="1" x14ac:dyDescent="0.35">
      <c r="A73" s="15">
        <v>72</v>
      </c>
      <c r="B73" s="16">
        <v>46169</v>
      </c>
      <c r="C73" s="15">
        <v>5</v>
      </c>
      <c r="D73" s="15" t="s">
        <v>11</v>
      </c>
      <c r="E73" s="15" t="s">
        <v>44</v>
      </c>
      <c r="F73" s="15" t="s">
        <v>47</v>
      </c>
      <c r="G73" s="15" t="s">
        <v>48</v>
      </c>
      <c r="H73" s="15">
        <v>30</v>
      </c>
      <c r="I73" s="17">
        <v>381.34</v>
      </c>
      <c r="J73" s="17">
        <v>11440.2</v>
      </c>
      <c r="K73" s="15" t="s">
        <v>35</v>
      </c>
    </row>
    <row r="74" spans="1:11" ht="15" customHeight="1" x14ac:dyDescent="0.35">
      <c r="A74" s="12">
        <v>73</v>
      </c>
      <c r="B74" s="13">
        <v>46284</v>
      </c>
      <c r="C74" s="12">
        <v>9</v>
      </c>
      <c r="D74" s="12" t="s">
        <v>15</v>
      </c>
      <c r="E74" s="12" t="s">
        <v>60</v>
      </c>
      <c r="F74" s="12" t="s">
        <v>61</v>
      </c>
      <c r="G74" s="12" t="s">
        <v>62</v>
      </c>
      <c r="H74" s="12">
        <v>43</v>
      </c>
      <c r="I74" s="14">
        <v>113.6</v>
      </c>
      <c r="J74" s="14">
        <v>4884.8</v>
      </c>
      <c r="K74" s="12" t="s">
        <v>35</v>
      </c>
    </row>
    <row r="75" spans="1:11" ht="15" customHeight="1" x14ac:dyDescent="0.35">
      <c r="A75" s="15">
        <v>74</v>
      </c>
      <c r="B75" s="16">
        <v>46070</v>
      </c>
      <c r="C75" s="15">
        <v>2</v>
      </c>
      <c r="D75" s="15" t="s">
        <v>11</v>
      </c>
      <c r="E75" s="15" t="s">
        <v>63</v>
      </c>
      <c r="F75" s="15" t="s">
        <v>33</v>
      </c>
      <c r="G75" s="15" t="s">
        <v>34</v>
      </c>
      <c r="H75" s="15">
        <v>15</v>
      </c>
      <c r="I75" s="17">
        <v>654.91999999999996</v>
      </c>
      <c r="J75" s="17">
        <v>9823.7999999999993</v>
      </c>
      <c r="K75" s="15" t="s">
        <v>35</v>
      </c>
    </row>
    <row r="76" spans="1:11" ht="15" customHeight="1" x14ac:dyDescent="0.35">
      <c r="A76" s="12">
        <v>75</v>
      </c>
      <c r="B76" s="13">
        <v>46035</v>
      </c>
      <c r="C76" s="12">
        <v>1</v>
      </c>
      <c r="D76" s="12" t="s">
        <v>9</v>
      </c>
      <c r="E76" s="12" t="s">
        <v>39</v>
      </c>
      <c r="F76" s="12" t="s">
        <v>57</v>
      </c>
      <c r="G76" s="12" t="s">
        <v>58</v>
      </c>
      <c r="H76" s="12">
        <v>40</v>
      </c>
      <c r="I76" s="14">
        <v>687.3</v>
      </c>
      <c r="J76" s="14">
        <v>27492</v>
      </c>
      <c r="K76" s="12" t="s">
        <v>35</v>
      </c>
    </row>
    <row r="77" spans="1:11" ht="15" customHeight="1" x14ac:dyDescent="0.35">
      <c r="A77" s="15">
        <v>76</v>
      </c>
      <c r="B77" s="16">
        <v>46256</v>
      </c>
      <c r="C77" s="15">
        <v>8</v>
      </c>
      <c r="D77" s="15" t="s">
        <v>15</v>
      </c>
      <c r="E77" s="15" t="s">
        <v>36</v>
      </c>
      <c r="F77" s="15" t="s">
        <v>52</v>
      </c>
      <c r="G77" s="15" t="s">
        <v>53</v>
      </c>
      <c r="H77" s="15">
        <v>46</v>
      </c>
      <c r="I77" s="17">
        <v>572.27</v>
      </c>
      <c r="J77" s="17">
        <v>26324.42</v>
      </c>
      <c r="K77" s="15" t="s">
        <v>64</v>
      </c>
    </row>
    <row r="78" spans="1:11" ht="15" customHeight="1" x14ac:dyDescent="0.35">
      <c r="A78" s="12">
        <v>77</v>
      </c>
      <c r="B78" s="13">
        <v>46227</v>
      </c>
      <c r="C78" s="12">
        <v>7</v>
      </c>
      <c r="D78" s="12" t="s">
        <v>11</v>
      </c>
      <c r="E78" s="12" t="s">
        <v>56</v>
      </c>
      <c r="F78" s="12" t="s">
        <v>40</v>
      </c>
      <c r="G78" s="12" t="s">
        <v>41</v>
      </c>
      <c r="H78" s="12">
        <v>49</v>
      </c>
      <c r="I78" s="14">
        <v>695.33</v>
      </c>
      <c r="J78" s="14">
        <v>34071.17</v>
      </c>
      <c r="K78" s="12" t="s">
        <v>35</v>
      </c>
    </row>
    <row r="79" spans="1:11" ht="15" customHeight="1" x14ac:dyDescent="0.35">
      <c r="A79" s="15">
        <v>78</v>
      </c>
      <c r="B79" s="16">
        <v>46240</v>
      </c>
      <c r="C79" s="15">
        <v>8</v>
      </c>
      <c r="D79" s="15" t="s">
        <v>11</v>
      </c>
      <c r="E79" s="15" t="s">
        <v>56</v>
      </c>
      <c r="F79" s="15" t="s">
        <v>57</v>
      </c>
      <c r="G79" s="15" t="s">
        <v>58</v>
      </c>
      <c r="H79" s="15">
        <v>4</v>
      </c>
      <c r="I79" s="17">
        <v>468.05</v>
      </c>
      <c r="J79" s="17">
        <v>1872.2</v>
      </c>
      <c r="K79" s="15" t="s">
        <v>35</v>
      </c>
    </row>
    <row r="80" spans="1:11" ht="15" customHeight="1" x14ac:dyDescent="0.35">
      <c r="A80" s="12">
        <v>79</v>
      </c>
      <c r="B80" s="13">
        <v>46256</v>
      </c>
      <c r="C80" s="12">
        <v>8</v>
      </c>
      <c r="D80" s="12" t="s">
        <v>11</v>
      </c>
      <c r="E80" s="12" t="s">
        <v>60</v>
      </c>
      <c r="F80" s="12" t="s">
        <v>57</v>
      </c>
      <c r="G80" s="12" t="s">
        <v>58</v>
      </c>
      <c r="H80" s="12">
        <v>43</v>
      </c>
      <c r="I80" s="14">
        <v>448.35</v>
      </c>
      <c r="J80" s="14">
        <v>19279.05</v>
      </c>
      <c r="K80" s="12" t="s">
        <v>35</v>
      </c>
    </row>
    <row r="81" spans="1:11" ht="15" customHeight="1" x14ac:dyDescent="0.35">
      <c r="A81" s="15">
        <v>80</v>
      </c>
      <c r="B81" s="16">
        <v>46249</v>
      </c>
      <c r="C81" s="15">
        <v>8</v>
      </c>
      <c r="D81" s="15" t="s">
        <v>17</v>
      </c>
      <c r="E81" s="15" t="s">
        <v>50</v>
      </c>
      <c r="F81" s="15" t="s">
        <v>54</v>
      </c>
      <c r="G81" s="15" t="s">
        <v>55</v>
      </c>
      <c r="H81" s="15">
        <v>36</v>
      </c>
      <c r="I81" s="17">
        <v>384.44</v>
      </c>
      <c r="J81" s="17">
        <v>13839.84</v>
      </c>
      <c r="K81" s="15" t="s">
        <v>35</v>
      </c>
    </row>
    <row r="82" spans="1:11" ht="15" customHeight="1" x14ac:dyDescent="0.35">
      <c r="A82" s="12">
        <v>81</v>
      </c>
      <c r="B82" s="13">
        <v>46266</v>
      </c>
      <c r="C82" s="12">
        <v>9</v>
      </c>
      <c r="D82" s="12" t="s">
        <v>15</v>
      </c>
      <c r="E82" s="12" t="s">
        <v>65</v>
      </c>
      <c r="F82" s="12" t="s">
        <v>52</v>
      </c>
      <c r="G82" s="12" t="s">
        <v>53</v>
      </c>
      <c r="H82" s="12">
        <v>41</v>
      </c>
      <c r="I82" s="14">
        <v>257.98</v>
      </c>
      <c r="J82" s="14">
        <v>10577.18</v>
      </c>
      <c r="K82" s="12" t="s">
        <v>64</v>
      </c>
    </row>
    <row r="83" spans="1:11" ht="15" customHeight="1" x14ac:dyDescent="0.35">
      <c r="A83" s="15">
        <v>82</v>
      </c>
      <c r="B83" s="16">
        <v>46343</v>
      </c>
      <c r="C83" s="15">
        <v>11</v>
      </c>
      <c r="D83" s="15" t="s">
        <v>11</v>
      </c>
      <c r="E83" s="15" t="s">
        <v>65</v>
      </c>
      <c r="F83" s="15" t="s">
        <v>57</v>
      </c>
      <c r="G83" s="15" t="s">
        <v>58</v>
      </c>
      <c r="H83" s="15">
        <v>5</v>
      </c>
      <c r="I83" s="17">
        <v>585.16</v>
      </c>
      <c r="J83" s="17">
        <v>2925.8</v>
      </c>
      <c r="K83" s="15" t="s">
        <v>35</v>
      </c>
    </row>
    <row r="84" spans="1:11" ht="15" customHeight="1" x14ac:dyDescent="0.35">
      <c r="A84" s="12">
        <v>83</v>
      </c>
      <c r="B84" s="13">
        <v>46162</v>
      </c>
      <c r="C84" s="12">
        <v>5</v>
      </c>
      <c r="D84" s="12" t="s">
        <v>13</v>
      </c>
      <c r="E84" s="12" t="s">
        <v>43</v>
      </c>
      <c r="F84" s="12" t="s">
        <v>37</v>
      </c>
      <c r="G84" s="12" t="s">
        <v>38</v>
      </c>
      <c r="H84" s="12">
        <v>9</v>
      </c>
      <c r="I84" s="14">
        <v>163.12</v>
      </c>
      <c r="J84" s="14">
        <v>1468.08</v>
      </c>
      <c r="K84" s="12" t="s">
        <v>35</v>
      </c>
    </row>
    <row r="85" spans="1:11" ht="15" customHeight="1" x14ac:dyDescent="0.35">
      <c r="A85" s="15">
        <v>84</v>
      </c>
      <c r="B85" s="16">
        <v>46378</v>
      </c>
      <c r="C85" s="15">
        <v>12</v>
      </c>
      <c r="D85" s="15" t="s">
        <v>11</v>
      </c>
      <c r="E85" s="15" t="s">
        <v>49</v>
      </c>
      <c r="F85" s="15" t="s">
        <v>52</v>
      </c>
      <c r="G85" s="15" t="s">
        <v>53</v>
      </c>
      <c r="H85" s="15">
        <v>5</v>
      </c>
      <c r="I85" s="17">
        <v>361.15</v>
      </c>
      <c r="J85" s="17">
        <v>1805.75</v>
      </c>
      <c r="K85" s="15" t="s">
        <v>35</v>
      </c>
    </row>
    <row r="86" spans="1:11" ht="15" customHeight="1" x14ac:dyDescent="0.35">
      <c r="A86" s="12">
        <v>85</v>
      </c>
      <c r="B86" s="13">
        <v>46300</v>
      </c>
      <c r="C86" s="12">
        <v>10</v>
      </c>
      <c r="D86" s="12" t="s">
        <v>15</v>
      </c>
      <c r="E86" s="12" t="s">
        <v>44</v>
      </c>
      <c r="F86" s="12" t="s">
        <v>40</v>
      </c>
      <c r="G86" s="12" t="s">
        <v>41</v>
      </c>
      <c r="H86" s="12">
        <v>14</v>
      </c>
      <c r="I86" s="14">
        <v>674.67</v>
      </c>
      <c r="J86" s="14">
        <v>9445.3799999999992</v>
      </c>
      <c r="K86" s="12" t="s">
        <v>35</v>
      </c>
    </row>
    <row r="87" spans="1:11" ht="15" customHeight="1" x14ac:dyDescent="0.35">
      <c r="A87" s="15">
        <v>86</v>
      </c>
      <c r="B87" s="16">
        <v>46322</v>
      </c>
      <c r="C87" s="15">
        <v>10</v>
      </c>
      <c r="D87" s="15" t="s">
        <v>19</v>
      </c>
      <c r="E87" s="15" t="s">
        <v>32</v>
      </c>
      <c r="F87" s="15" t="s">
        <v>54</v>
      </c>
      <c r="G87" s="15" t="s">
        <v>55</v>
      </c>
      <c r="H87" s="15">
        <v>31</v>
      </c>
      <c r="I87" s="17">
        <v>54.42</v>
      </c>
      <c r="J87" s="17">
        <v>1687.02</v>
      </c>
      <c r="K87" s="15" t="s">
        <v>35</v>
      </c>
    </row>
    <row r="88" spans="1:11" ht="15" customHeight="1" x14ac:dyDescent="0.35">
      <c r="A88" s="12">
        <v>87</v>
      </c>
      <c r="B88" s="13">
        <v>46175</v>
      </c>
      <c r="C88" s="12">
        <v>6</v>
      </c>
      <c r="D88" s="12" t="s">
        <v>15</v>
      </c>
      <c r="E88" s="12" t="s">
        <v>50</v>
      </c>
      <c r="F88" s="12" t="s">
        <v>54</v>
      </c>
      <c r="G88" s="12" t="s">
        <v>55</v>
      </c>
      <c r="H88" s="12">
        <v>35</v>
      </c>
      <c r="I88" s="14">
        <v>610.64</v>
      </c>
      <c r="J88" s="14">
        <v>21372.400000000001</v>
      </c>
      <c r="K88" s="12" t="s">
        <v>35</v>
      </c>
    </row>
    <row r="89" spans="1:11" ht="15" customHeight="1" x14ac:dyDescent="0.35">
      <c r="A89" s="15">
        <v>88</v>
      </c>
      <c r="B89" s="16">
        <v>46272</v>
      </c>
      <c r="C89" s="15">
        <v>9</v>
      </c>
      <c r="D89" s="15" t="s">
        <v>11</v>
      </c>
      <c r="E89" s="15" t="s">
        <v>65</v>
      </c>
      <c r="F89" s="15" t="s">
        <v>54</v>
      </c>
      <c r="G89" s="15" t="s">
        <v>55</v>
      </c>
      <c r="H89" s="15">
        <v>32</v>
      </c>
      <c r="I89" s="17">
        <v>71.77</v>
      </c>
      <c r="J89" s="17">
        <v>2296.64</v>
      </c>
      <c r="K89" s="15" t="s">
        <v>35</v>
      </c>
    </row>
    <row r="90" spans="1:11" ht="15" customHeight="1" x14ac:dyDescent="0.35">
      <c r="A90" s="12">
        <v>89</v>
      </c>
      <c r="B90" s="13">
        <v>46365</v>
      </c>
      <c r="C90" s="12">
        <v>12</v>
      </c>
      <c r="D90" s="12" t="s">
        <v>19</v>
      </c>
      <c r="E90" s="12" t="s">
        <v>60</v>
      </c>
      <c r="F90" s="12" t="s">
        <v>54</v>
      </c>
      <c r="G90" s="12" t="s">
        <v>55</v>
      </c>
      <c r="H90" s="12">
        <v>47</v>
      </c>
      <c r="I90" s="14">
        <v>173.78</v>
      </c>
      <c r="J90" s="14">
        <v>8167.66</v>
      </c>
      <c r="K90" s="12" t="s">
        <v>64</v>
      </c>
    </row>
    <row r="91" spans="1:11" ht="15" customHeight="1" x14ac:dyDescent="0.35">
      <c r="A91" s="15">
        <v>90</v>
      </c>
      <c r="B91" s="16">
        <v>46088</v>
      </c>
      <c r="C91" s="15">
        <v>3</v>
      </c>
      <c r="D91" s="15" t="s">
        <v>17</v>
      </c>
      <c r="E91" s="15" t="s">
        <v>59</v>
      </c>
      <c r="F91" s="15" t="s">
        <v>40</v>
      </c>
      <c r="G91" s="15" t="s">
        <v>41</v>
      </c>
      <c r="H91" s="15">
        <v>26</v>
      </c>
      <c r="I91" s="17">
        <v>493.92</v>
      </c>
      <c r="J91" s="17">
        <v>12841.92</v>
      </c>
      <c r="K91" s="15" t="s">
        <v>35</v>
      </c>
    </row>
    <row r="92" spans="1:11" ht="15" customHeight="1" x14ac:dyDescent="0.35">
      <c r="A92" s="12">
        <v>91</v>
      </c>
      <c r="B92" s="13">
        <v>46065</v>
      </c>
      <c r="C92" s="12">
        <v>2</v>
      </c>
      <c r="D92" s="12" t="s">
        <v>19</v>
      </c>
      <c r="E92" s="12" t="s">
        <v>44</v>
      </c>
      <c r="F92" s="12" t="s">
        <v>61</v>
      </c>
      <c r="G92" s="12" t="s">
        <v>62</v>
      </c>
      <c r="H92" s="12">
        <v>30</v>
      </c>
      <c r="I92" s="14">
        <v>186.3</v>
      </c>
      <c r="J92" s="14">
        <v>5589</v>
      </c>
      <c r="K92" s="12" t="s">
        <v>45</v>
      </c>
    </row>
    <row r="93" spans="1:11" ht="15" customHeight="1" x14ac:dyDescent="0.35">
      <c r="A93" s="15">
        <v>92</v>
      </c>
      <c r="B93" s="16">
        <v>46217</v>
      </c>
      <c r="C93" s="15">
        <v>7</v>
      </c>
      <c r="D93" s="15" t="s">
        <v>13</v>
      </c>
      <c r="E93" s="15" t="s">
        <v>39</v>
      </c>
      <c r="F93" s="15" t="s">
        <v>57</v>
      </c>
      <c r="G93" s="15" t="s">
        <v>58</v>
      </c>
      <c r="H93" s="15">
        <v>21</v>
      </c>
      <c r="I93" s="17">
        <v>303.13</v>
      </c>
      <c r="J93" s="17">
        <v>6365.73</v>
      </c>
      <c r="K93" s="15" t="s">
        <v>35</v>
      </c>
    </row>
    <row r="94" spans="1:11" ht="15" customHeight="1" x14ac:dyDescent="0.35">
      <c r="A94" s="12">
        <v>93</v>
      </c>
      <c r="B94" s="13">
        <v>46165</v>
      </c>
      <c r="C94" s="12">
        <v>5</v>
      </c>
      <c r="D94" s="12" t="s">
        <v>15</v>
      </c>
      <c r="E94" s="12" t="s">
        <v>65</v>
      </c>
      <c r="F94" s="12" t="s">
        <v>37</v>
      </c>
      <c r="G94" s="12" t="s">
        <v>38</v>
      </c>
      <c r="H94" s="12">
        <v>31</v>
      </c>
      <c r="I94" s="14">
        <v>64.540000000000006</v>
      </c>
      <c r="J94" s="14">
        <v>2000.74</v>
      </c>
      <c r="K94" s="12" t="s">
        <v>35</v>
      </c>
    </row>
    <row r="95" spans="1:11" ht="15" customHeight="1" x14ac:dyDescent="0.35">
      <c r="A95" s="15">
        <v>94</v>
      </c>
      <c r="B95" s="16">
        <v>46202</v>
      </c>
      <c r="C95" s="15">
        <v>6</v>
      </c>
      <c r="D95" s="15" t="s">
        <v>11</v>
      </c>
      <c r="E95" s="15" t="s">
        <v>63</v>
      </c>
      <c r="F95" s="15" t="s">
        <v>37</v>
      </c>
      <c r="G95" s="15" t="s">
        <v>38</v>
      </c>
      <c r="H95" s="15">
        <v>50</v>
      </c>
      <c r="I95" s="17">
        <v>767.96</v>
      </c>
      <c r="J95" s="17">
        <v>38398</v>
      </c>
      <c r="K95" s="15" t="s">
        <v>35</v>
      </c>
    </row>
    <row r="96" spans="1:11" ht="15" customHeight="1" x14ac:dyDescent="0.35">
      <c r="A96" s="12">
        <v>95</v>
      </c>
      <c r="B96" s="13">
        <v>46038</v>
      </c>
      <c r="C96" s="12">
        <v>1</v>
      </c>
      <c r="D96" s="12" t="s">
        <v>11</v>
      </c>
      <c r="E96" s="12" t="s">
        <v>39</v>
      </c>
      <c r="F96" s="12" t="s">
        <v>40</v>
      </c>
      <c r="G96" s="12" t="s">
        <v>41</v>
      </c>
      <c r="H96" s="12">
        <v>40</v>
      </c>
      <c r="I96" s="14">
        <v>164.29</v>
      </c>
      <c r="J96" s="14">
        <v>6571.6</v>
      </c>
      <c r="K96" s="12" t="s">
        <v>35</v>
      </c>
    </row>
    <row r="97" spans="1:11" ht="15" customHeight="1" x14ac:dyDescent="0.35">
      <c r="A97" s="15">
        <v>96</v>
      </c>
      <c r="B97" s="16">
        <v>46265</v>
      </c>
      <c r="C97" s="15">
        <v>8</v>
      </c>
      <c r="D97" s="15" t="s">
        <v>19</v>
      </c>
      <c r="E97" s="15" t="s">
        <v>51</v>
      </c>
      <c r="F97" s="15" t="s">
        <v>52</v>
      </c>
      <c r="G97" s="15" t="s">
        <v>53</v>
      </c>
      <c r="H97" s="15">
        <v>30</v>
      </c>
      <c r="I97" s="17">
        <v>574.6</v>
      </c>
      <c r="J97" s="17">
        <v>17238</v>
      </c>
      <c r="K97" s="15" t="s">
        <v>35</v>
      </c>
    </row>
    <row r="98" spans="1:11" ht="15" customHeight="1" x14ac:dyDescent="0.35">
      <c r="A98" s="12">
        <v>97</v>
      </c>
      <c r="B98" s="13">
        <v>46108</v>
      </c>
      <c r="C98" s="12">
        <v>3</v>
      </c>
      <c r="D98" s="12" t="s">
        <v>17</v>
      </c>
      <c r="E98" s="12" t="s">
        <v>42</v>
      </c>
      <c r="F98" s="12" t="s">
        <v>37</v>
      </c>
      <c r="G98" s="12" t="s">
        <v>38</v>
      </c>
      <c r="H98" s="12">
        <v>50</v>
      </c>
      <c r="I98" s="14">
        <v>664.48</v>
      </c>
      <c r="J98" s="14">
        <v>33224</v>
      </c>
      <c r="K98" s="12" t="s">
        <v>45</v>
      </c>
    </row>
    <row r="99" spans="1:11" ht="15" customHeight="1" x14ac:dyDescent="0.35">
      <c r="A99" s="15">
        <v>98</v>
      </c>
      <c r="B99" s="16">
        <v>46078</v>
      </c>
      <c r="C99" s="15">
        <v>2</v>
      </c>
      <c r="D99" s="15" t="s">
        <v>17</v>
      </c>
      <c r="E99" s="15" t="s">
        <v>32</v>
      </c>
      <c r="F99" s="15" t="s">
        <v>33</v>
      </c>
      <c r="G99" s="15" t="s">
        <v>34</v>
      </c>
      <c r="H99" s="15">
        <v>37</v>
      </c>
      <c r="I99" s="17">
        <v>558.01</v>
      </c>
      <c r="J99" s="17">
        <v>20646.37</v>
      </c>
      <c r="K99" s="15" t="s">
        <v>35</v>
      </c>
    </row>
    <row r="100" spans="1:11" ht="15" customHeight="1" x14ac:dyDescent="0.35">
      <c r="A100" s="12">
        <v>99</v>
      </c>
      <c r="B100" s="13">
        <v>46226</v>
      </c>
      <c r="C100" s="12">
        <v>7</v>
      </c>
      <c r="D100" s="12" t="s">
        <v>19</v>
      </c>
      <c r="E100" s="12" t="s">
        <v>39</v>
      </c>
      <c r="F100" s="12" t="s">
        <v>37</v>
      </c>
      <c r="G100" s="12" t="s">
        <v>38</v>
      </c>
      <c r="H100" s="12">
        <v>38</v>
      </c>
      <c r="I100" s="14">
        <v>567.96</v>
      </c>
      <c r="J100" s="14">
        <v>21582.48</v>
      </c>
      <c r="K100" s="12" t="s">
        <v>35</v>
      </c>
    </row>
    <row r="101" spans="1:11" ht="15" customHeight="1" x14ac:dyDescent="0.35">
      <c r="A101" s="15">
        <v>100</v>
      </c>
      <c r="B101" s="16">
        <v>46075</v>
      </c>
      <c r="C101" s="15">
        <v>2</v>
      </c>
      <c r="D101" s="15" t="s">
        <v>19</v>
      </c>
      <c r="E101" s="15" t="s">
        <v>60</v>
      </c>
      <c r="F101" s="15" t="s">
        <v>33</v>
      </c>
      <c r="G101" s="15" t="s">
        <v>34</v>
      </c>
      <c r="H101" s="15">
        <v>44</v>
      </c>
      <c r="I101" s="17">
        <v>500.31</v>
      </c>
      <c r="J101" s="17">
        <v>22013.64</v>
      </c>
      <c r="K101" s="15" t="s">
        <v>35</v>
      </c>
    </row>
    <row r="102" spans="1:11" ht="15" customHeight="1" x14ac:dyDescent="0.35">
      <c r="A102" s="12">
        <v>101</v>
      </c>
      <c r="B102" s="13">
        <v>46312</v>
      </c>
      <c r="C102" s="12">
        <v>10</v>
      </c>
      <c r="D102" s="12" t="s">
        <v>9</v>
      </c>
      <c r="E102" s="12" t="s">
        <v>43</v>
      </c>
      <c r="F102" s="12" t="s">
        <v>54</v>
      </c>
      <c r="G102" s="12" t="s">
        <v>55</v>
      </c>
      <c r="H102" s="12">
        <v>43</v>
      </c>
      <c r="I102" s="14">
        <v>327.93</v>
      </c>
      <c r="J102" s="14">
        <v>14100.99</v>
      </c>
      <c r="K102" s="12" t="s">
        <v>35</v>
      </c>
    </row>
    <row r="103" spans="1:11" ht="15" customHeight="1" x14ac:dyDescent="0.35">
      <c r="A103" s="15">
        <v>102</v>
      </c>
      <c r="B103" s="16">
        <v>46029</v>
      </c>
      <c r="C103" s="15">
        <v>1</v>
      </c>
      <c r="D103" s="15" t="s">
        <v>15</v>
      </c>
      <c r="E103" s="15" t="s">
        <v>50</v>
      </c>
      <c r="F103" s="15" t="s">
        <v>57</v>
      </c>
      <c r="G103" s="15" t="s">
        <v>58</v>
      </c>
      <c r="H103" s="15">
        <v>7</v>
      </c>
      <c r="I103" s="17">
        <v>375.14</v>
      </c>
      <c r="J103" s="17">
        <v>2625.98</v>
      </c>
      <c r="K103" s="15" t="s">
        <v>35</v>
      </c>
    </row>
    <row r="104" spans="1:11" ht="15" customHeight="1" x14ac:dyDescent="0.35">
      <c r="A104" s="12">
        <v>103</v>
      </c>
      <c r="B104" s="13">
        <v>46348</v>
      </c>
      <c r="C104" s="12">
        <v>11</v>
      </c>
      <c r="D104" s="12" t="s">
        <v>15</v>
      </c>
      <c r="E104" s="12" t="s">
        <v>49</v>
      </c>
      <c r="F104" s="12" t="s">
        <v>61</v>
      </c>
      <c r="G104" s="12" t="s">
        <v>62</v>
      </c>
      <c r="H104" s="12">
        <v>28</v>
      </c>
      <c r="I104" s="14">
        <v>182.1</v>
      </c>
      <c r="J104" s="14">
        <v>5098.8</v>
      </c>
      <c r="K104" s="12" t="s">
        <v>45</v>
      </c>
    </row>
    <row r="105" spans="1:11" ht="15" customHeight="1" x14ac:dyDescent="0.35">
      <c r="A105" s="15">
        <v>104</v>
      </c>
      <c r="B105" s="16">
        <v>46338</v>
      </c>
      <c r="C105" s="15">
        <v>11</v>
      </c>
      <c r="D105" s="15" t="s">
        <v>17</v>
      </c>
      <c r="E105" s="15" t="s">
        <v>60</v>
      </c>
      <c r="F105" s="15" t="s">
        <v>57</v>
      </c>
      <c r="G105" s="15" t="s">
        <v>58</v>
      </c>
      <c r="H105" s="15">
        <v>30</v>
      </c>
      <c r="I105" s="17">
        <v>376.68</v>
      </c>
      <c r="J105" s="17">
        <v>11300.4</v>
      </c>
      <c r="K105" s="15" t="s">
        <v>45</v>
      </c>
    </row>
    <row r="106" spans="1:11" ht="15" customHeight="1" x14ac:dyDescent="0.35">
      <c r="A106" s="12">
        <v>105</v>
      </c>
      <c r="B106" s="13">
        <v>46188</v>
      </c>
      <c r="C106" s="12">
        <v>6</v>
      </c>
      <c r="D106" s="12" t="s">
        <v>11</v>
      </c>
      <c r="E106" s="12" t="s">
        <v>50</v>
      </c>
      <c r="F106" s="12" t="s">
        <v>37</v>
      </c>
      <c r="G106" s="12" t="s">
        <v>38</v>
      </c>
      <c r="H106" s="12">
        <v>18</v>
      </c>
      <c r="I106" s="14">
        <v>711.22</v>
      </c>
      <c r="J106" s="14">
        <v>12801.96</v>
      </c>
      <c r="K106" s="12" t="s">
        <v>35</v>
      </c>
    </row>
    <row r="107" spans="1:11" ht="15" customHeight="1" x14ac:dyDescent="0.35">
      <c r="A107" s="15">
        <v>106</v>
      </c>
      <c r="B107" s="16">
        <v>46260</v>
      </c>
      <c r="C107" s="15">
        <v>8</v>
      </c>
      <c r="D107" s="15" t="s">
        <v>17</v>
      </c>
      <c r="E107" s="15" t="s">
        <v>42</v>
      </c>
      <c r="F107" s="15" t="s">
        <v>54</v>
      </c>
      <c r="G107" s="15" t="s">
        <v>55</v>
      </c>
      <c r="H107" s="15">
        <v>22</v>
      </c>
      <c r="I107" s="17">
        <v>71.52</v>
      </c>
      <c r="J107" s="17">
        <v>1573.44</v>
      </c>
      <c r="K107" s="15" t="s">
        <v>35</v>
      </c>
    </row>
    <row r="108" spans="1:11" ht="15" customHeight="1" x14ac:dyDescent="0.35">
      <c r="A108" s="12">
        <v>107</v>
      </c>
      <c r="B108" s="13">
        <v>46116</v>
      </c>
      <c r="C108" s="12">
        <v>4</v>
      </c>
      <c r="D108" s="12" t="s">
        <v>15</v>
      </c>
      <c r="E108" s="12" t="s">
        <v>39</v>
      </c>
      <c r="F108" s="12" t="s">
        <v>47</v>
      </c>
      <c r="G108" s="12" t="s">
        <v>48</v>
      </c>
      <c r="H108" s="12">
        <v>17</v>
      </c>
      <c r="I108" s="14">
        <v>305.25</v>
      </c>
      <c r="J108" s="14">
        <v>5189.25</v>
      </c>
      <c r="K108" s="12" t="s">
        <v>45</v>
      </c>
    </row>
    <row r="109" spans="1:11" ht="15" customHeight="1" x14ac:dyDescent="0.35">
      <c r="A109" s="15">
        <v>108</v>
      </c>
      <c r="B109" s="16">
        <v>46307</v>
      </c>
      <c r="C109" s="15">
        <v>10</v>
      </c>
      <c r="D109" s="15" t="s">
        <v>9</v>
      </c>
      <c r="E109" s="15" t="s">
        <v>59</v>
      </c>
      <c r="F109" s="15" t="s">
        <v>52</v>
      </c>
      <c r="G109" s="15" t="s">
        <v>53</v>
      </c>
      <c r="H109" s="15">
        <v>6</v>
      </c>
      <c r="I109" s="17">
        <v>231.02</v>
      </c>
      <c r="J109" s="17">
        <v>1386.12</v>
      </c>
      <c r="K109" s="15" t="s">
        <v>35</v>
      </c>
    </row>
    <row r="110" spans="1:11" ht="15" customHeight="1" x14ac:dyDescent="0.35">
      <c r="A110" s="12">
        <v>109</v>
      </c>
      <c r="B110" s="13">
        <v>46273</v>
      </c>
      <c r="C110" s="12">
        <v>9</v>
      </c>
      <c r="D110" s="12" t="s">
        <v>17</v>
      </c>
      <c r="E110" s="12" t="s">
        <v>60</v>
      </c>
      <c r="F110" s="12" t="s">
        <v>52</v>
      </c>
      <c r="G110" s="12" t="s">
        <v>53</v>
      </c>
      <c r="H110" s="12">
        <v>45</v>
      </c>
      <c r="I110" s="14">
        <v>407.07</v>
      </c>
      <c r="J110" s="14">
        <v>18318.150000000001</v>
      </c>
      <c r="K110" s="12" t="s">
        <v>64</v>
      </c>
    </row>
    <row r="111" spans="1:11" ht="15" customHeight="1" x14ac:dyDescent="0.35">
      <c r="A111" s="15">
        <v>110</v>
      </c>
      <c r="B111" s="16">
        <v>46252</v>
      </c>
      <c r="C111" s="15">
        <v>8</v>
      </c>
      <c r="D111" s="15" t="s">
        <v>9</v>
      </c>
      <c r="E111" s="15" t="s">
        <v>51</v>
      </c>
      <c r="F111" s="15" t="s">
        <v>33</v>
      </c>
      <c r="G111" s="15" t="s">
        <v>34</v>
      </c>
      <c r="H111" s="15">
        <v>15</v>
      </c>
      <c r="I111" s="17">
        <v>353.3</v>
      </c>
      <c r="J111" s="17">
        <v>5299.5</v>
      </c>
      <c r="K111" s="15" t="s">
        <v>35</v>
      </c>
    </row>
    <row r="112" spans="1:11" ht="15" customHeight="1" x14ac:dyDescent="0.35">
      <c r="A112" s="12">
        <v>111</v>
      </c>
      <c r="B112" s="13">
        <v>46179</v>
      </c>
      <c r="C112" s="12">
        <v>6</v>
      </c>
      <c r="D112" s="12" t="s">
        <v>19</v>
      </c>
      <c r="E112" s="12" t="s">
        <v>42</v>
      </c>
      <c r="F112" s="12" t="s">
        <v>47</v>
      </c>
      <c r="G112" s="12" t="s">
        <v>48</v>
      </c>
      <c r="H112" s="12">
        <v>31</v>
      </c>
      <c r="I112" s="14">
        <v>465.1</v>
      </c>
      <c r="J112" s="14">
        <v>14418.1</v>
      </c>
      <c r="K112" s="12" t="s">
        <v>35</v>
      </c>
    </row>
    <row r="113" spans="1:11" ht="15" customHeight="1" x14ac:dyDescent="0.35">
      <c r="A113" s="15">
        <v>112</v>
      </c>
      <c r="B113" s="16">
        <v>46240</v>
      </c>
      <c r="C113" s="15">
        <v>8</v>
      </c>
      <c r="D113" s="15" t="s">
        <v>19</v>
      </c>
      <c r="E113" s="15" t="s">
        <v>59</v>
      </c>
      <c r="F113" s="15" t="s">
        <v>47</v>
      </c>
      <c r="G113" s="15" t="s">
        <v>48</v>
      </c>
      <c r="H113" s="15">
        <v>23</v>
      </c>
      <c r="I113" s="17">
        <v>577.14</v>
      </c>
      <c r="J113" s="17">
        <v>13274.22</v>
      </c>
      <c r="K113" s="15" t="s">
        <v>45</v>
      </c>
    </row>
    <row r="114" spans="1:11" ht="15" customHeight="1" x14ac:dyDescent="0.35">
      <c r="A114" s="12">
        <v>113</v>
      </c>
      <c r="B114" s="13">
        <v>46179</v>
      </c>
      <c r="C114" s="12">
        <v>6</v>
      </c>
      <c r="D114" s="12" t="s">
        <v>13</v>
      </c>
      <c r="E114" s="12" t="s">
        <v>39</v>
      </c>
      <c r="F114" s="12" t="s">
        <v>37</v>
      </c>
      <c r="G114" s="12" t="s">
        <v>38</v>
      </c>
      <c r="H114" s="12">
        <v>47</v>
      </c>
      <c r="I114" s="14">
        <v>194.44</v>
      </c>
      <c r="J114" s="14">
        <v>9138.68</v>
      </c>
      <c r="K114" s="12" t="s">
        <v>35</v>
      </c>
    </row>
    <row r="115" spans="1:11" ht="15" customHeight="1" x14ac:dyDescent="0.35">
      <c r="A115" s="15">
        <v>114</v>
      </c>
      <c r="B115" s="16">
        <v>46297</v>
      </c>
      <c r="C115" s="15">
        <v>10</v>
      </c>
      <c r="D115" s="15" t="s">
        <v>19</v>
      </c>
      <c r="E115" s="15" t="s">
        <v>56</v>
      </c>
      <c r="F115" s="15" t="s">
        <v>52</v>
      </c>
      <c r="G115" s="15" t="s">
        <v>53</v>
      </c>
      <c r="H115" s="15">
        <v>14</v>
      </c>
      <c r="I115" s="17">
        <v>603.95000000000005</v>
      </c>
      <c r="J115" s="17">
        <v>8455.2999999999993</v>
      </c>
      <c r="K115" s="15" t="s">
        <v>45</v>
      </c>
    </row>
    <row r="116" spans="1:11" ht="15" customHeight="1" x14ac:dyDescent="0.35">
      <c r="A116" s="12">
        <v>115</v>
      </c>
      <c r="B116" s="13">
        <v>46324</v>
      </c>
      <c r="C116" s="12">
        <v>10</v>
      </c>
      <c r="D116" s="12" t="s">
        <v>17</v>
      </c>
      <c r="E116" s="12" t="s">
        <v>42</v>
      </c>
      <c r="F116" s="12" t="s">
        <v>33</v>
      </c>
      <c r="G116" s="12" t="s">
        <v>34</v>
      </c>
      <c r="H116" s="12">
        <v>7</v>
      </c>
      <c r="I116" s="14">
        <v>674.47</v>
      </c>
      <c r="J116" s="14">
        <v>4721.29</v>
      </c>
      <c r="K116" s="12" t="s">
        <v>45</v>
      </c>
    </row>
    <row r="117" spans="1:11" ht="15" customHeight="1" x14ac:dyDescent="0.35">
      <c r="A117" s="15">
        <v>116</v>
      </c>
      <c r="B117" s="16">
        <v>46139</v>
      </c>
      <c r="C117" s="15">
        <v>4</v>
      </c>
      <c r="D117" s="15" t="s">
        <v>13</v>
      </c>
      <c r="E117" s="15" t="s">
        <v>56</v>
      </c>
      <c r="F117" s="15" t="s">
        <v>33</v>
      </c>
      <c r="G117" s="15" t="s">
        <v>34</v>
      </c>
      <c r="H117" s="15">
        <v>1</v>
      </c>
      <c r="I117" s="17">
        <v>581.01</v>
      </c>
      <c r="J117" s="17">
        <v>581.01</v>
      </c>
      <c r="K117" s="15" t="s">
        <v>35</v>
      </c>
    </row>
    <row r="118" spans="1:11" ht="15" customHeight="1" x14ac:dyDescent="0.35">
      <c r="A118" s="12">
        <v>117</v>
      </c>
      <c r="B118" s="13">
        <v>46163</v>
      </c>
      <c r="C118" s="12">
        <v>5</v>
      </c>
      <c r="D118" s="12" t="s">
        <v>9</v>
      </c>
      <c r="E118" s="12" t="s">
        <v>32</v>
      </c>
      <c r="F118" s="12" t="s">
        <v>33</v>
      </c>
      <c r="G118" s="12" t="s">
        <v>34</v>
      </c>
      <c r="H118" s="12">
        <v>45</v>
      </c>
      <c r="I118" s="14">
        <v>758.07</v>
      </c>
      <c r="J118" s="14">
        <v>34113.15</v>
      </c>
      <c r="K118" s="12" t="s">
        <v>64</v>
      </c>
    </row>
    <row r="119" spans="1:11" ht="15" customHeight="1" x14ac:dyDescent="0.35">
      <c r="A119" s="15">
        <v>118</v>
      </c>
      <c r="B119" s="16">
        <v>46075</v>
      </c>
      <c r="C119" s="15">
        <v>2</v>
      </c>
      <c r="D119" s="15" t="s">
        <v>9</v>
      </c>
      <c r="E119" s="15" t="s">
        <v>42</v>
      </c>
      <c r="F119" s="15" t="s">
        <v>33</v>
      </c>
      <c r="G119" s="15" t="s">
        <v>34</v>
      </c>
      <c r="H119" s="15">
        <v>31</v>
      </c>
      <c r="I119" s="17">
        <v>409.04</v>
      </c>
      <c r="J119" s="17">
        <v>12680.24</v>
      </c>
      <c r="K119" s="15" t="s">
        <v>35</v>
      </c>
    </row>
    <row r="120" spans="1:11" ht="15" customHeight="1" x14ac:dyDescent="0.35">
      <c r="A120" s="12">
        <v>119</v>
      </c>
      <c r="B120" s="13">
        <v>46117</v>
      </c>
      <c r="C120" s="12">
        <v>4</v>
      </c>
      <c r="D120" s="12" t="s">
        <v>9</v>
      </c>
      <c r="E120" s="12" t="s">
        <v>65</v>
      </c>
      <c r="F120" s="12" t="s">
        <v>57</v>
      </c>
      <c r="G120" s="12" t="s">
        <v>58</v>
      </c>
      <c r="H120" s="12">
        <v>8</v>
      </c>
      <c r="I120" s="14">
        <v>666.59</v>
      </c>
      <c r="J120" s="14">
        <v>5332.72</v>
      </c>
      <c r="K120" s="12" t="s">
        <v>35</v>
      </c>
    </row>
    <row r="121" spans="1:11" ht="15" customHeight="1" x14ac:dyDescent="0.35">
      <c r="A121" s="15">
        <v>120</v>
      </c>
      <c r="B121" s="16">
        <v>46274</v>
      </c>
      <c r="C121" s="15">
        <v>9</v>
      </c>
      <c r="D121" s="15" t="s">
        <v>9</v>
      </c>
      <c r="E121" s="15" t="s">
        <v>42</v>
      </c>
      <c r="F121" s="15" t="s">
        <v>40</v>
      </c>
      <c r="G121" s="15" t="s">
        <v>41</v>
      </c>
      <c r="H121" s="15">
        <v>10</v>
      </c>
      <c r="I121" s="17">
        <v>161.9</v>
      </c>
      <c r="J121" s="17">
        <v>1619</v>
      </c>
      <c r="K121" s="15" t="s">
        <v>45</v>
      </c>
    </row>
    <row r="122" spans="1:11" ht="15" customHeight="1" x14ac:dyDescent="0.35">
      <c r="A122" s="12">
        <v>121</v>
      </c>
      <c r="B122" s="13">
        <v>46066</v>
      </c>
      <c r="C122" s="12">
        <v>2</v>
      </c>
      <c r="D122" s="12" t="s">
        <v>11</v>
      </c>
      <c r="E122" s="12" t="s">
        <v>51</v>
      </c>
      <c r="F122" s="12" t="s">
        <v>54</v>
      </c>
      <c r="G122" s="12" t="s">
        <v>55</v>
      </c>
      <c r="H122" s="12">
        <v>39</v>
      </c>
      <c r="I122" s="14">
        <v>497.1</v>
      </c>
      <c r="J122" s="14">
        <v>19386.900000000001</v>
      </c>
      <c r="K122" s="12" t="s">
        <v>35</v>
      </c>
    </row>
    <row r="123" spans="1:11" ht="15" customHeight="1" x14ac:dyDescent="0.35">
      <c r="A123" s="15">
        <v>122</v>
      </c>
      <c r="B123" s="16">
        <v>46290</v>
      </c>
      <c r="C123" s="15">
        <v>9</v>
      </c>
      <c r="D123" s="15" t="s">
        <v>15</v>
      </c>
      <c r="E123" s="15" t="s">
        <v>46</v>
      </c>
      <c r="F123" s="15" t="s">
        <v>57</v>
      </c>
      <c r="G123" s="15" t="s">
        <v>58</v>
      </c>
      <c r="H123" s="15">
        <v>20</v>
      </c>
      <c r="I123" s="17">
        <v>695.12</v>
      </c>
      <c r="J123" s="17">
        <v>13902.4</v>
      </c>
      <c r="K123" s="15" t="s">
        <v>35</v>
      </c>
    </row>
    <row r="124" spans="1:11" ht="15" customHeight="1" x14ac:dyDescent="0.35">
      <c r="A124" s="12">
        <v>123</v>
      </c>
      <c r="B124" s="13">
        <v>46179</v>
      </c>
      <c r="C124" s="12">
        <v>6</v>
      </c>
      <c r="D124" s="12" t="s">
        <v>17</v>
      </c>
      <c r="E124" s="12" t="s">
        <v>42</v>
      </c>
      <c r="F124" s="12" t="s">
        <v>40</v>
      </c>
      <c r="G124" s="12" t="s">
        <v>41</v>
      </c>
      <c r="H124" s="12">
        <v>40</v>
      </c>
      <c r="I124" s="14">
        <v>770.08</v>
      </c>
      <c r="J124" s="14">
        <v>30803.200000000001</v>
      </c>
      <c r="K124" s="12" t="s">
        <v>35</v>
      </c>
    </row>
    <row r="125" spans="1:11" ht="15" customHeight="1" x14ac:dyDescent="0.35">
      <c r="A125" s="15">
        <v>124</v>
      </c>
      <c r="B125" s="16">
        <v>46129</v>
      </c>
      <c r="C125" s="15">
        <v>4</v>
      </c>
      <c r="D125" s="15" t="s">
        <v>19</v>
      </c>
      <c r="E125" s="15" t="s">
        <v>39</v>
      </c>
      <c r="F125" s="15" t="s">
        <v>33</v>
      </c>
      <c r="G125" s="15" t="s">
        <v>34</v>
      </c>
      <c r="H125" s="15">
        <v>43</v>
      </c>
      <c r="I125" s="17">
        <v>110.89</v>
      </c>
      <c r="J125" s="17">
        <v>4768.2700000000004</v>
      </c>
      <c r="K125" s="15" t="s">
        <v>35</v>
      </c>
    </row>
    <row r="126" spans="1:11" ht="15" customHeight="1" x14ac:dyDescent="0.35">
      <c r="A126" s="12">
        <v>125</v>
      </c>
      <c r="B126" s="13">
        <v>46111</v>
      </c>
      <c r="C126" s="12">
        <v>3</v>
      </c>
      <c r="D126" s="12" t="s">
        <v>17</v>
      </c>
      <c r="E126" s="12" t="s">
        <v>51</v>
      </c>
      <c r="F126" s="12" t="s">
        <v>61</v>
      </c>
      <c r="G126" s="12" t="s">
        <v>62</v>
      </c>
      <c r="H126" s="12">
        <v>1</v>
      </c>
      <c r="I126" s="14">
        <v>356.39</v>
      </c>
      <c r="J126" s="14">
        <v>356.39</v>
      </c>
      <c r="K126" s="12" t="s">
        <v>64</v>
      </c>
    </row>
    <row r="127" spans="1:11" ht="15" customHeight="1" x14ac:dyDescent="0.35">
      <c r="A127" s="15">
        <v>126</v>
      </c>
      <c r="B127" s="16">
        <v>46172</v>
      </c>
      <c r="C127" s="15">
        <v>5</v>
      </c>
      <c r="D127" s="15" t="s">
        <v>9</v>
      </c>
      <c r="E127" s="15" t="s">
        <v>39</v>
      </c>
      <c r="F127" s="15" t="s">
        <v>33</v>
      </c>
      <c r="G127" s="15" t="s">
        <v>34</v>
      </c>
      <c r="H127" s="15">
        <v>46</v>
      </c>
      <c r="I127" s="17">
        <v>262.04000000000002</v>
      </c>
      <c r="J127" s="17">
        <v>12053.84</v>
      </c>
      <c r="K127" s="15" t="s">
        <v>64</v>
      </c>
    </row>
    <row r="128" spans="1:11" ht="15" customHeight="1" x14ac:dyDescent="0.35">
      <c r="A128" s="12">
        <v>127</v>
      </c>
      <c r="B128" s="13">
        <v>46059</v>
      </c>
      <c r="C128" s="12">
        <v>2</v>
      </c>
      <c r="D128" s="12" t="s">
        <v>19</v>
      </c>
      <c r="E128" s="12" t="s">
        <v>39</v>
      </c>
      <c r="F128" s="12" t="s">
        <v>33</v>
      </c>
      <c r="G128" s="12" t="s">
        <v>34</v>
      </c>
      <c r="H128" s="12">
        <v>41</v>
      </c>
      <c r="I128" s="14">
        <v>492.34</v>
      </c>
      <c r="J128" s="14">
        <v>20185.939999999999</v>
      </c>
      <c r="K128" s="12" t="s">
        <v>35</v>
      </c>
    </row>
    <row r="129" spans="1:11" ht="15" customHeight="1" x14ac:dyDescent="0.35">
      <c r="A129" s="15">
        <v>128</v>
      </c>
      <c r="B129" s="16">
        <v>46240</v>
      </c>
      <c r="C129" s="15">
        <v>8</v>
      </c>
      <c r="D129" s="15" t="s">
        <v>9</v>
      </c>
      <c r="E129" s="15" t="s">
        <v>59</v>
      </c>
      <c r="F129" s="15" t="s">
        <v>52</v>
      </c>
      <c r="G129" s="15" t="s">
        <v>53</v>
      </c>
      <c r="H129" s="15">
        <v>42</v>
      </c>
      <c r="I129" s="17">
        <v>161.74</v>
      </c>
      <c r="J129" s="17">
        <v>6793.08</v>
      </c>
      <c r="K129" s="15" t="s">
        <v>45</v>
      </c>
    </row>
    <row r="130" spans="1:11" ht="15" customHeight="1" x14ac:dyDescent="0.35">
      <c r="A130" s="12">
        <v>129</v>
      </c>
      <c r="B130" s="13">
        <v>46095</v>
      </c>
      <c r="C130" s="12">
        <v>3</v>
      </c>
      <c r="D130" s="12" t="s">
        <v>9</v>
      </c>
      <c r="E130" s="12" t="s">
        <v>32</v>
      </c>
      <c r="F130" s="12" t="s">
        <v>61</v>
      </c>
      <c r="G130" s="12" t="s">
        <v>62</v>
      </c>
      <c r="H130" s="12">
        <v>20</v>
      </c>
      <c r="I130" s="14">
        <v>496.28</v>
      </c>
      <c r="J130" s="14">
        <v>9925.6</v>
      </c>
      <c r="K130" s="12" t="s">
        <v>45</v>
      </c>
    </row>
    <row r="131" spans="1:11" ht="15" customHeight="1" x14ac:dyDescent="0.35">
      <c r="A131" s="15">
        <v>130</v>
      </c>
      <c r="B131" s="16">
        <v>46247</v>
      </c>
      <c r="C131" s="15">
        <v>8</v>
      </c>
      <c r="D131" s="15" t="s">
        <v>9</v>
      </c>
      <c r="E131" s="15" t="s">
        <v>46</v>
      </c>
      <c r="F131" s="15" t="s">
        <v>33</v>
      </c>
      <c r="G131" s="15" t="s">
        <v>34</v>
      </c>
      <c r="H131" s="15">
        <v>45</v>
      </c>
      <c r="I131" s="17">
        <v>351.88</v>
      </c>
      <c r="J131" s="17">
        <v>15834.6</v>
      </c>
      <c r="K131" s="15" t="s">
        <v>45</v>
      </c>
    </row>
    <row r="132" spans="1:11" ht="15" customHeight="1" x14ac:dyDescent="0.35">
      <c r="A132" s="12">
        <v>131</v>
      </c>
      <c r="B132" s="13">
        <v>46279</v>
      </c>
      <c r="C132" s="12">
        <v>9</v>
      </c>
      <c r="D132" s="12" t="s">
        <v>17</v>
      </c>
      <c r="E132" s="12" t="s">
        <v>46</v>
      </c>
      <c r="F132" s="12" t="s">
        <v>57</v>
      </c>
      <c r="G132" s="12" t="s">
        <v>58</v>
      </c>
      <c r="H132" s="12">
        <v>6</v>
      </c>
      <c r="I132" s="14">
        <v>498.53</v>
      </c>
      <c r="J132" s="14">
        <v>2991.18</v>
      </c>
      <c r="K132" s="12" t="s">
        <v>35</v>
      </c>
    </row>
    <row r="133" spans="1:11" ht="15" customHeight="1" x14ac:dyDescent="0.35">
      <c r="A133" s="15">
        <v>132</v>
      </c>
      <c r="B133" s="16">
        <v>46188</v>
      </c>
      <c r="C133" s="15">
        <v>6</v>
      </c>
      <c r="D133" s="15" t="s">
        <v>17</v>
      </c>
      <c r="E133" s="15" t="s">
        <v>65</v>
      </c>
      <c r="F133" s="15" t="s">
        <v>40</v>
      </c>
      <c r="G133" s="15" t="s">
        <v>41</v>
      </c>
      <c r="H133" s="15">
        <v>6</v>
      </c>
      <c r="I133" s="17">
        <v>221.69</v>
      </c>
      <c r="J133" s="17">
        <v>1330.14</v>
      </c>
      <c r="K133" s="15" t="s">
        <v>35</v>
      </c>
    </row>
    <row r="134" spans="1:11" ht="15" customHeight="1" x14ac:dyDescent="0.35">
      <c r="A134" s="12">
        <v>133</v>
      </c>
      <c r="B134" s="13">
        <v>46367</v>
      </c>
      <c r="C134" s="12">
        <v>12</v>
      </c>
      <c r="D134" s="12" t="s">
        <v>13</v>
      </c>
      <c r="E134" s="12" t="s">
        <v>42</v>
      </c>
      <c r="F134" s="12" t="s">
        <v>40</v>
      </c>
      <c r="G134" s="12" t="s">
        <v>41</v>
      </c>
      <c r="H134" s="12">
        <v>49</v>
      </c>
      <c r="I134" s="14">
        <v>617.20000000000005</v>
      </c>
      <c r="J134" s="14">
        <v>30242.799999999999</v>
      </c>
      <c r="K134" s="12" t="s">
        <v>64</v>
      </c>
    </row>
    <row r="135" spans="1:11" ht="15" customHeight="1" x14ac:dyDescent="0.35">
      <c r="A135" s="15">
        <v>134</v>
      </c>
      <c r="B135" s="16">
        <v>46288</v>
      </c>
      <c r="C135" s="15">
        <v>9</v>
      </c>
      <c r="D135" s="15" t="s">
        <v>19</v>
      </c>
      <c r="E135" s="15" t="s">
        <v>46</v>
      </c>
      <c r="F135" s="15" t="s">
        <v>33</v>
      </c>
      <c r="G135" s="15" t="s">
        <v>34</v>
      </c>
      <c r="H135" s="15">
        <v>12</v>
      </c>
      <c r="I135" s="17">
        <v>797.71</v>
      </c>
      <c r="J135" s="17">
        <v>9572.52</v>
      </c>
      <c r="K135" s="15" t="s">
        <v>35</v>
      </c>
    </row>
    <row r="136" spans="1:11" ht="15" customHeight="1" x14ac:dyDescent="0.35">
      <c r="A136" s="12">
        <v>135</v>
      </c>
      <c r="B136" s="13">
        <v>46348</v>
      </c>
      <c r="C136" s="12">
        <v>11</v>
      </c>
      <c r="D136" s="12" t="s">
        <v>15</v>
      </c>
      <c r="E136" s="12" t="s">
        <v>51</v>
      </c>
      <c r="F136" s="12" t="s">
        <v>57</v>
      </c>
      <c r="G136" s="12" t="s">
        <v>58</v>
      </c>
      <c r="H136" s="12">
        <v>23</v>
      </c>
      <c r="I136" s="14">
        <v>356.26</v>
      </c>
      <c r="J136" s="14">
        <v>8193.98</v>
      </c>
      <c r="K136" s="12" t="s">
        <v>35</v>
      </c>
    </row>
    <row r="137" spans="1:11" ht="15" customHeight="1" x14ac:dyDescent="0.35">
      <c r="A137" s="15">
        <v>136</v>
      </c>
      <c r="B137" s="16">
        <v>46366</v>
      </c>
      <c r="C137" s="15">
        <v>12</v>
      </c>
      <c r="D137" s="15" t="s">
        <v>9</v>
      </c>
      <c r="E137" s="15" t="s">
        <v>50</v>
      </c>
      <c r="F137" s="15" t="s">
        <v>61</v>
      </c>
      <c r="G137" s="15" t="s">
        <v>62</v>
      </c>
      <c r="H137" s="15">
        <v>22</v>
      </c>
      <c r="I137" s="17">
        <v>358.73</v>
      </c>
      <c r="J137" s="17">
        <v>7892.06</v>
      </c>
      <c r="K137" s="15" t="s">
        <v>64</v>
      </c>
    </row>
    <row r="138" spans="1:11" ht="15" customHeight="1" x14ac:dyDescent="0.35">
      <c r="A138" s="12">
        <v>137</v>
      </c>
      <c r="B138" s="13">
        <v>46170</v>
      </c>
      <c r="C138" s="12">
        <v>5</v>
      </c>
      <c r="D138" s="12" t="s">
        <v>19</v>
      </c>
      <c r="E138" s="12" t="s">
        <v>44</v>
      </c>
      <c r="F138" s="12" t="s">
        <v>40</v>
      </c>
      <c r="G138" s="12" t="s">
        <v>41</v>
      </c>
      <c r="H138" s="12">
        <v>30</v>
      </c>
      <c r="I138" s="14">
        <v>116.04</v>
      </c>
      <c r="J138" s="14">
        <v>3481.2</v>
      </c>
      <c r="K138" s="12" t="s">
        <v>45</v>
      </c>
    </row>
    <row r="139" spans="1:11" ht="15" customHeight="1" x14ac:dyDescent="0.35">
      <c r="A139" s="15">
        <v>138</v>
      </c>
      <c r="B139" s="16">
        <v>46188</v>
      </c>
      <c r="C139" s="15">
        <v>6</v>
      </c>
      <c r="D139" s="15" t="s">
        <v>9</v>
      </c>
      <c r="E139" s="15" t="s">
        <v>60</v>
      </c>
      <c r="F139" s="15" t="s">
        <v>54</v>
      </c>
      <c r="G139" s="15" t="s">
        <v>55</v>
      </c>
      <c r="H139" s="15">
        <v>33</v>
      </c>
      <c r="I139" s="17">
        <v>668.7</v>
      </c>
      <c r="J139" s="17">
        <v>22067.1</v>
      </c>
      <c r="K139" s="15" t="s">
        <v>35</v>
      </c>
    </row>
    <row r="140" spans="1:11" ht="15" customHeight="1" x14ac:dyDescent="0.35">
      <c r="A140" s="12">
        <v>139</v>
      </c>
      <c r="B140" s="13">
        <v>46359</v>
      </c>
      <c r="C140" s="12">
        <v>12</v>
      </c>
      <c r="D140" s="12" t="s">
        <v>17</v>
      </c>
      <c r="E140" s="12" t="s">
        <v>46</v>
      </c>
      <c r="F140" s="12" t="s">
        <v>54</v>
      </c>
      <c r="G140" s="12" t="s">
        <v>55</v>
      </c>
      <c r="H140" s="12">
        <v>4</v>
      </c>
      <c r="I140" s="14">
        <v>190.69</v>
      </c>
      <c r="J140" s="14">
        <v>762.76</v>
      </c>
      <c r="K140" s="12" t="s">
        <v>35</v>
      </c>
    </row>
    <row r="141" spans="1:11" ht="15" customHeight="1" x14ac:dyDescent="0.35">
      <c r="A141" s="15">
        <v>140</v>
      </c>
      <c r="B141" s="16">
        <v>46341</v>
      </c>
      <c r="C141" s="15">
        <v>11</v>
      </c>
      <c r="D141" s="15" t="s">
        <v>15</v>
      </c>
      <c r="E141" s="15" t="s">
        <v>63</v>
      </c>
      <c r="F141" s="15" t="s">
        <v>57</v>
      </c>
      <c r="G141" s="15" t="s">
        <v>58</v>
      </c>
      <c r="H141" s="15">
        <v>49</v>
      </c>
      <c r="I141" s="17">
        <v>88.71</v>
      </c>
      <c r="J141" s="17">
        <v>4346.79</v>
      </c>
      <c r="K141" s="15" t="s">
        <v>45</v>
      </c>
    </row>
    <row r="142" spans="1:11" ht="15" customHeight="1" x14ac:dyDescent="0.35">
      <c r="A142" s="12">
        <v>141</v>
      </c>
      <c r="B142" s="13">
        <v>46304</v>
      </c>
      <c r="C142" s="12">
        <v>10</v>
      </c>
      <c r="D142" s="12" t="s">
        <v>11</v>
      </c>
      <c r="E142" s="12" t="s">
        <v>36</v>
      </c>
      <c r="F142" s="12" t="s">
        <v>33</v>
      </c>
      <c r="G142" s="12" t="s">
        <v>34</v>
      </c>
      <c r="H142" s="12">
        <v>29</v>
      </c>
      <c r="I142" s="14">
        <v>710.63</v>
      </c>
      <c r="J142" s="14">
        <v>20608.27</v>
      </c>
      <c r="K142" s="12" t="s">
        <v>64</v>
      </c>
    </row>
    <row r="143" spans="1:11" ht="15" customHeight="1" x14ac:dyDescent="0.35">
      <c r="A143" s="15">
        <v>142</v>
      </c>
      <c r="B143" s="16">
        <v>46085</v>
      </c>
      <c r="C143" s="15">
        <v>3</v>
      </c>
      <c r="D143" s="15" t="s">
        <v>9</v>
      </c>
      <c r="E143" s="15" t="s">
        <v>63</v>
      </c>
      <c r="F143" s="15" t="s">
        <v>52</v>
      </c>
      <c r="G143" s="15" t="s">
        <v>53</v>
      </c>
      <c r="H143" s="15">
        <v>46</v>
      </c>
      <c r="I143" s="17">
        <v>168.78</v>
      </c>
      <c r="J143" s="17">
        <v>7763.88</v>
      </c>
      <c r="K143" s="15" t="s">
        <v>35</v>
      </c>
    </row>
    <row r="144" spans="1:11" ht="15" customHeight="1" x14ac:dyDescent="0.35">
      <c r="A144" s="12">
        <v>143</v>
      </c>
      <c r="B144" s="13">
        <v>46305</v>
      </c>
      <c r="C144" s="12">
        <v>10</v>
      </c>
      <c r="D144" s="12" t="s">
        <v>15</v>
      </c>
      <c r="E144" s="12" t="s">
        <v>51</v>
      </c>
      <c r="F144" s="12" t="s">
        <v>52</v>
      </c>
      <c r="G144" s="12" t="s">
        <v>53</v>
      </c>
      <c r="H144" s="12">
        <v>8</v>
      </c>
      <c r="I144" s="14">
        <v>396.09</v>
      </c>
      <c r="J144" s="14">
        <v>3168.72</v>
      </c>
      <c r="K144" s="12" t="s">
        <v>35</v>
      </c>
    </row>
    <row r="145" spans="1:11" ht="15" customHeight="1" x14ac:dyDescent="0.35">
      <c r="A145" s="15">
        <v>144</v>
      </c>
      <c r="B145" s="16">
        <v>46354</v>
      </c>
      <c r="C145" s="15">
        <v>11</v>
      </c>
      <c r="D145" s="15" t="s">
        <v>11</v>
      </c>
      <c r="E145" s="15" t="s">
        <v>46</v>
      </c>
      <c r="F145" s="15" t="s">
        <v>33</v>
      </c>
      <c r="G145" s="15" t="s">
        <v>34</v>
      </c>
      <c r="H145" s="15">
        <v>33</v>
      </c>
      <c r="I145" s="17">
        <v>579.05999999999995</v>
      </c>
      <c r="J145" s="17">
        <v>19108.98</v>
      </c>
      <c r="K145" s="15" t="s">
        <v>35</v>
      </c>
    </row>
    <row r="146" spans="1:11" ht="15" customHeight="1" x14ac:dyDescent="0.35">
      <c r="A146" s="12">
        <v>145</v>
      </c>
      <c r="B146" s="13">
        <v>46270</v>
      </c>
      <c r="C146" s="12">
        <v>9</v>
      </c>
      <c r="D146" s="12" t="s">
        <v>15</v>
      </c>
      <c r="E146" s="12" t="s">
        <v>39</v>
      </c>
      <c r="F146" s="12" t="s">
        <v>57</v>
      </c>
      <c r="G146" s="12" t="s">
        <v>58</v>
      </c>
      <c r="H146" s="12">
        <v>36</v>
      </c>
      <c r="I146" s="14">
        <v>158.47999999999999</v>
      </c>
      <c r="J146" s="14">
        <v>5705.28</v>
      </c>
      <c r="K146" s="12" t="s">
        <v>35</v>
      </c>
    </row>
    <row r="147" spans="1:11" ht="15" customHeight="1" x14ac:dyDescent="0.35">
      <c r="A147" s="15">
        <v>146</v>
      </c>
      <c r="B147" s="16">
        <v>46329</v>
      </c>
      <c r="C147" s="15">
        <v>11</v>
      </c>
      <c r="D147" s="15" t="s">
        <v>17</v>
      </c>
      <c r="E147" s="15" t="s">
        <v>49</v>
      </c>
      <c r="F147" s="15" t="s">
        <v>61</v>
      </c>
      <c r="G147" s="15" t="s">
        <v>62</v>
      </c>
      <c r="H147" s="15">
        <v>5</v>
      </c>
      <c r="I147" s="17">
        <v>257.19</v>
      </c>
      <c r="J147" s="17">
        <v>1285.95</v>
      </c>
      <c r="K147" s="15" t="s">
        <v>35</v>
      </c>
    </row>
    <row r="148" spans="1:11" ht="15" customHeight="1" x14ac:dyDescent="0.35">
      <c r="A148" s="12">
        <v>147</v>
      </c>
      <c r="B148" s="13">
        <v>46197</v>
      </c>
      <c r="C148" s="12">
        <v>6</v>
      </c>
      <c r="D148" s="12" t="s">
        <v>17</v>
      </c>
      <c r="E148" s="12" t="s">
        <v>65</v>
      </c>
      <c r="F148" s="12" t="s">
        <v>40</v>
      </c>
      <c r="G148" s="12" t="s">
        <v>41</v>
      </c>
      <c r="H148" s="12">
        <v>19</v>
      </c>
      <c r="I148" s="14">
        <v>594.54</v>
      </c>
      <c r="J148" s="14">
        <v>11296.26</v>
      </c>
      <c r="K148" s="12" t="s">
        <v>64</v>
      </c>
    </row>
    <row r="149" spans="1:11" ht="15" customHeight="1" x14ac:dyDescent="0.35">
      <c r="A149" s="15">
        <v>148</v>
      </c>
      <c r="B149" s="16">
        <v>46099</v>
      </c>
      <c r="C149" s="15">
        <v>3</v>
      </c>
      <c r="D149" s="15" t="s">
        <v>15</v>
      </c>
      <c r="E149" s="15" t="s">
        <v>59</v>
      </c>
      <c r="F149" s="15" t="s">
        <v>57</v>
      </c>
      <c r="G149" s="15" t="s">
        <v>58</v>
      </c>
      <c r="H149" s="15">
        <v>23</v>
      </c>
      <c r="I149" s="17">
        <v>299.33</v>
      </c>
      <c r="J149" s="17">
        <v>6884.59</v>
      </c>
      <c r="K149" s="15" t="s">
        <v>35</v>
      </c>
    </row>
    <row r="150" spans="1:11" ht="15" customHeight="1" x14ac:dyDescent="0.35">
      <c r="A150" s="12">
        <v>149</v>
      </c>
      <c r="B150" s="13">
        <v>46256</v>
      </c>
      <c r="C150" s="12">
        <v>8</v>
      </c>
      <c r="D150" s="12" t="s">
        <v>13</v>
      </c>
      <c r="E150" s="12" t="s">
        <v>50</v>
      </c>
      <c r="F150" s="12" t="s">
        <v>52</v>
      </c>
      <c r="G150" s="12" t="s">
        <v>53</v>
      </c>
      <c r="H150" s="12">
        <v>45</v>
      </c>
      <c r="I150" s="14">
        <v>229.1</v>
      </c>
      <c r="J150" s="14">
        <v>10309.5</v>
      </c>
      <c r="K150" s="12" t="s">
        <v>35</v>
      </c>
    </row>
    <row r="151" spans="1:11" ht="15" customHeight="1" x14ac:dyDescent="0.35">
      <c r="A151" s="15">
        <v>150</v>
      </c>
      <c r="B151" s="16">
        <v>46142</v>
      </c>
      <c r="C151" s="15">
        <v>4</v>
      </c>
      <c r="D151" s="15" t="s">
        <v>15</v>
      </c>
      <c r="E151" s="15" t="s">
        <v>32</v>
      </c>
      <c r="F151" s="15" t="s">
        <v>47</v>
      </c>
      <c r="G151" s="15" t="s">
        <v>48</v>
      </c>
      <c r="H151" s="15">
        <v>48</v>
      </c>
      <c r="I151" s="17">
        <v>404.73</v>
      </c>
      <c r="J151" s="17">
        <v>19427.04</v>
      </c>
      <c r="K151" s="15" t="s">
        <v>35</v>
      </c>
    </row>
    <row r="152" spans="1:11" ht="15" customHeight="1" x14ac:dyDescent="0.35">
      <c r="A152" s="12">
        <v>151</v>
      </c>
      <c r="B152" s="13">
        <v>46220</v>
      </c>
      <c r="C152" s="12">
        <v>7</v>
      </c>
      <c r="D152" s="12" t="s">
        <v>19</v>
      </c>
      <c r="E152" s="12" t="s">
        <v>60</v>
      </c>
      <c r="F152" s="12" t="s">
        <v>61</v>
      </c>
      <c r="G152" s="12" t="s">
        <v>62</v>
      </c>
      <c r="H152" s="12">
        <v>32</v>
      </c>
      <c r="I152" s="14">
        <v>773.62</v>
      </c>
      <c r="J152" s="14">
        <v>24755.84</v>
      </c>
      <c r="K152" s="12" t="s">
        <v>35</v>
      </c>
    </row>
    <row r="153" spans="1:11" ht="15" customHeight="1" x14ac:dyDescent="0.35">
      <c r="A153" s="15">
        <v>152</v>
      </c>
      <c r="B153" s="16">
        <v>46280</v>
      </c>
      <c r="C153" s="15">
        <v>9</v>
      </c>
      <c r="D153" s="15" t="s">
        <v>17</v>
      </c>
      <c r="E153" s="15" t="s">
        <v>43</v>
      </c>
      <c r="F153" s="15" t="s">
        <v>37</v>
      </c>
      <c r="G153" s="15" t="s">
        <v>38</v>
      </c>
      <c r="H153" s="15">
        <v>29</v>
      </c>
      <c r="I153" s="17">
        <v>124.78</v>
      </c>
      <c r="J153" s="17">
        <v>3618.62</v>
      </c>
      <c r="K153" s="15" t="s">
        <v>64</v>
      </c>
    </row>
    <row r="154" spans="1:11" ht="15" customHeight="1" x14ac:dyDescent="0.35">
      <c r="A154" s="12">
        <v>153</v>
      </c>
      <c r="B154" s="13">
        <v>46030</v>
      </c>
      <c r="C154" s="12">
        <v>1</v>
      </c>
      <c r="D154" s="12" t="s">
        <v>19</v>
      </c>
      <c r="E154" s="12" t="s">
        <v>56</v>
      </c>
      <c r="F154" s="12" t="s">
        <v>54</v>
      </c>
      <c r="G154" s="12" t="s">
        <v>55</v>
      </c>
      <c r="H154" s="12">
        <v>42</v>
      </c>
      <c r="I154" s="14">
        <v>777.47</v>
      </c>
      <c r="J154" s="14">
        <v>32653.74</v>
      </c>
      <c r="K154" s="12" t="s">
        <v>35</v>
      </c>
    </row>
    <row r="155" spans="1:11" ht="15" customHeight="1" x14ac:dyDescent="0.35">
      <c r="A155" s="15">
        <v>154</v>
      </c>
      <c r="B155" s="16">
        <v>46263</v>
      </c>
      <c r="C155" s="15">
        <v>8</v>
      </c>
      <c r="D155" s="15" t="s">
        <v>13</v>
      </c>
      <c r="E155" s="15" t="s">
        <v>43</v>
      </c>
      <c r="F155" s="15" t="s">
        <v>54</v>
      </c>
      <c r="G155" s="15" t="s">
        <v>55</v>
      </c>
      <c r="H155" s="15">
        <v>42</v>
      </c>
      <c r="I155" s="17">
        <v>110.24</v>
      </c>
      <c r="J155" s="17">
        <v>4630.08</v>
      </c>
      <c r="K155" s="15" t="s">
        <v>35</v>
      </c>
    </row>
    <row r="156" spans="1:11" ht="15" customHeight="1" x14ac:dyDescent="0.35">
      <c r="A156" s="12">
        <v>155</v>
      </c>
      <c r="B156" s="13">
        <v>46368</v>
      </c>
      <c r="C156" s="12">
        <v>12</v>
      </c>
      <c r="D156" s="12" t="s">
        <v>17</v>
      </c>
      <c r="E156" s="12" t="s">
        <v>44</v>
      </c>
      <c r="F156" s="12" t="s">
        <v>47</v>
      </c>
      <c r="G156" s="12" t="s">
        <v>48</v>
      </c>
      <c r="H156" s="12">
        <v>41</v>
      </c>
      <c r="I156" s="14">
        <v>589.04</v>
      </c>
      <c r="J156" s="14">
        <v>24150.639999999999</v>
      </c>
      <c r="K156" s="12" t="s">
        <v>64</v>
      </c>
    </row>
    <row r="157" spans="1:11" ht="15" customHeight="1" x14ac:dyDescent="0.35">
      <c r="A157" s="15">
        <v>156</v>
      </c>
      <c r="B157" s="16">
        <v>46300</v>
      </c>
      <c r="C157" s="15">
        <v>10</v>
      </c>
      <c r="D157" s="15" t="s">
        <v>9</v>
      </c>
      <c r="E157" s="15" t="s">
        <v>42</v>
      </c>
      <c r="F157" s="15" t="s">
        <v>37</v>
      </c>
      <c r="G157" s="15" t="s">
        <v>38</v>
      </c>
      <c r="H157" s="15">
        <v>16</v>
      </c>
      <c r="I157" s="17">
        <v>523.37</v>
      </c>
      <c r="J157" s="17">
        <v>8373.92</v>
      </c>
      <c r="K157" s="15" t="s">
        <v>45</v>
      </c>
    </row>
    <row r="158" spans="1:11" ht="15" customHeight="1" x14ac:dyDescent="0.35">
      <c r="A158" s="12">
        <v>157</v>
      </c>
      <c r="B158" s="13">
        <v>46139</v>
      </c>
      <c r="C158" s="12">
        <v>4</v>
      </c>
      <c r="D158" s="12" t="s">
        <v>19</v>
      </c>
      <c r="E158" s="12" t="s">
        <v>51</v>
      </c>
      <c r="F158" s="12" t="s">
        <v>54</v>
      </c>
      <c r="G158" s="12" t="s">
        <v>55</v>
      </c>
      <c r="H158" s="12">
        <v>7</v>
      </c>
      <c r="I158" s="14">
        <v>620.28</v>
      </c>
      <c r="J158" s="14">
        <v>4341.96</v>
      </c>
      <c r="K158" s="12" t="s">
        <v>35</v>
      </c>
    </row>
    <row r="159" spans="1:11" ht="15" customHeight="1" x14ac:dyDescent="0.35">
      <c r="A159" s="15">
        <v>158</v>
      </c>
      <c r="B159" s="16">
        <v>46250</v>
      </c>
      <c r="C159" s="15">
        <v>8</v>
      </c>
      <c r="D159" s="15" t="s">
        <v>11</v>
      </c>
      <c r="E159" s="15" t="s">
        <v>49</v>
      </c>
      <c r="F159" s="15" t="s">
        <v>33</v>
      </c>
      <c r="G159" s="15" t="s">
        <v>34</v>
      </c>
      <c r="H159" s="15">
        <v>2</v>
      </c>
      <c r="I159" s="17">
        <v>84.49</v>
      </c>
      <c r="J159" s="17">
        <v>168.98</v>
      </c>
      <c r="K159" s="15" t="s">
        <v>35</v>
      </c>
    </row>
    <row r="160" spans="1:11" ht="15" customHeight="1" x14ac:dyDescent="0.35">
      <c r="A160" s="12">
        <v>159</v>
      </c>
      <c r="B160" s="13">
        <v>46173</v>
      </c>
      <c r="C160" s="12">
        <v>5</v>
      </c>
      <c r="D160" s="12" t="s">
        <v>13</v>
      </c>
      <c r="E160" s="12" t="s">
        <v>43</v>
      </c>
      <c r="F160" s="12" t="s">
        <v>54</v>
      </c>
      <c r="G160" s="12" t="s">
        <v>55</v>
      </c>
      <c r="H160" s="12">
        <v>10</v>
      </c>
      <c r="I160" s="14">
        <v>233.15</v>
      </c>
      <c r="J160" s="14">
        <v>2331.5</v>
      </c>
      <c r="K160" s="12" t="s">
        <v>35</v>
      </c>
    </row>
    <row r="161" spans="1:11" ht="15" customHeight="1" x14ac:dyDescent="0.35">
      <c r="A161" s="15">
        <v>160</v>
      </c>
      <c r="B161" s="16">
        <v>46312</v>
      </c>
      <c r="C161" s="15">
        <v>10</v>
      </c>
      <c r="D161" s="15" t="s">
        <v>19</v>
      </c>
      <c r="E161" s="15" t="s">
        <v>60</v>
      </c>
      <c r="F161" s="15" t="s">
        <v>61</v>
      </c>
      <c r="G161" s="15" t="s">
        <v>62</v>
      </c>
      <c r="H161" s="15">
        <v>11</v>
      </c>
      <c r="I161" s="17">
        <v>181.3</v>
      </c>
      <c r="J161" s="17">
        <v>1994.3</v>
      </c>
      <c r="K161" s="15" t="s">
        <v>35</v>
      </c>
    </row>
    <row r="162" spans="1:11" ht="15" customHeight="1" x14ac:dyDescent="0.35">
      <c r="A162" s="12">
        <v>161</v>
      </c>
      <c r="B162" s="13">
        <v>46340</v>
      </c>
      <c r="C162" s="12">
        <v>11</v>
      </c>
      <c r="D162" s="12" t="s">
        <v>19</v>
      </c>
      <c r="E162" s="12" t="s">
        <v>39</v>
      </c>
      <c r="F162" s="12" t="s">
        <v>57</v>
      </c>
      <c r="G162" s="12" t="s">
        <v>58</v>
      </c>
      <c r="H162" s="12">
        <v>38</v>
      </c>
      <c r="I162" s="14">
        <v>157.34</v>
      </c>
      <c r="J162" s="14">
        <v>5978.92</v>
      </c>
      <c r="K162" s="12" t="s">
        <v>64</v>
      </c>
    </row>
    <row r="163" spans="1:11" ht="15" customHeight="1" x14ac:dyDescent="0.35">
      <c r="A163" s="15">
        <v>162</v>
      </c>
      <c r="B163" s="16">
        <v>46349</v>
      </c>
      <c r="C163" s="15">
        <v>11</v>
      </c>
      <c r="D163" s="15" t="s">
        <v>13</v>
      </c>
      <c r="E163" s="15" t="s">
        <v>46</v>
      </c>
      <c r="F163" s="15" t="s">
        <v>33</v>
      </c>
      <c r="G163" s="15" t="s">
        <v>34</v>
      </c>
      <c r="H163" s="15">
        <v>43</v>
      </c>
      <c r="I163" s="17">
        <v>57.05</v>
      </c>
      <c r="J163" s="17">
        <v>2453.15</v>
      </c>
      <c r="K163" s="15" t="s">
        <v>64</v>
      </c>
    </row>
    <row r="164" spans="1:11" ht="15" customHeight="1" x14ac:dyDescent="0.35">
      <c r="A164" s="12">
        <v>163</v>
      </c>
      <c r="B164" s="13">
        <v>46170</v>
      </c>
      <c r="C164" s="12">
        <v>5</v>
      </c>
      <c r="D164" s="12" t="s">
        <v>19</v>
      </c>
      <c r="E164" s="12" t="s">
        <v>59</v>
      </c>
      <c r="F164" s="12" t="s">
        <v>61</v>
      </c>
      <c r="G164" s="12" t="s">
        <v>62</v>
      </c>
      <c r="H164" s="12">
        <v>5</v>
      </c>
      <c r="I164" s="14">
        <v>381.3</v>
      </c>
      <c r="J164" s="14">
        <v>1906.5</v>
      </c>
      <c r="K164" s="12" t="s">
        <v>35</v>
      </c>
    </row>
    <row r="165" spans="1:11" ht="15" customHeight="1" x14ac:dyDescent="0.35">
      <c r="A165" s="15">
        <v>164</v>
      </c>
      <c r="B165" s="16">
        <v>46323</v>
      </c>
      <c r="C165" s="15">
        <v>10</v>
      </c>
      <c r="D165" s="15" t="s">
        <v>13</v>
      </c>
      <c r="E165" s="15" t="s">
        <v>63</v>
      </c>
      <c r="F165" s="15" t="s">
        <v>54</v>
      </c>
      <c r="G165" s="15" t="s">
        <v>55</v>
      </c>
      <c r="H165" s="15">
        <v>45</v>
      </c>
      <c r="I165" s="17">
        <v>237.57</v>
      </c>
      <c r="J165" s="17">
        <v>10690.65</v>
      </c>
      <c r="K165" s="15" t="s">
        <v>45</v>
      </c>
    </row>
    <row r="166" spans="1:11" ht="15" customHeight="1" x14ac:dyDescent="0.35">
      <c r="A166" s="12">
        <v>165</v>
      </c>
      <c r="B166" s="13">
        <v>46124</v>
      </c>
      <c r="C166" s="12">
        <v>4</v>
      </c>
      <c r="D166" s="12" t="s">
        <v>15</v>
      </c>
      <c r="E166" s="12" t="s">
        <v>50</v>
      </c>
      <c r="F166" s="12" t="s">
        <v>57</v>
      </c>
      <c r="G166" s="12" t="s">
        <v>58</v>
      </c>
      <c r="H166" s="12">
        <v>7</v>
      </c>
      <c r="I166" s="14">
        <v>227.9</v>
      </c>
      <c r="J166" s="14">
        <v>1595.3</v>
      </c>
      <c r="K166" s="12" t="s">
        <v>35</v>
      </c>
    </row>
    <row r="167" spans="1:11" ht="15" customHeight="1" x14ac:dyDescent="0.35">
      <c r="A167" s="15">
        <v>166</v>
      </c>
      <c r="B167" s="16">
        <v>46317</v>
      </c>
      <c r="C167" s="15">
        <v>10</v>
      </c>
      <c r="D167" s="15" t="s">
        <v>13</v>
      </c>
      <c r="E167" s="15" t="s">
        <v>49</v>
      </c>
      <c r="F167" s="15" t="s">
        <v>33</v>
      </c>
      <c r="G167" s="15" t="s">
        <v>34</v>
      </c>
      <c r="H167" s="15">
        <v>2</v>
      </c>
      <c r="I167" s="17">
        <v>783.46</v>
      </c>
      <c r="J167" s="17">
        <v>1566.92</v>
      </c>
      <c r="K167" s="15" t="s">
        <v>35</v>
      </c>
    </row>
    <row r="168" spans="1:11" ht="15" customHeight="1" x14ac:dyDescent="0.35">
      <c r="A168" s="12">
        <v>167</v>
      </c>
      <c r="B168" s="13">
        <v>46163</v>
      </c>
      <c r="C168" s="12">
        <v>5</v>
      </c>
      <c r="D168" s="12" t="s">
        <v>9</v>
      </c>
      <c r="E168" s="12" t="s">
        <v>42</v>
      </c>
      <c r="F168" s="12" t="s">
        <v>40</v>
      </c>
      <c r="G168" s="12" t="s">
        <v>41</v>
      </c>
      <c r="H168" s="12">
        <v>39</v>
      </c>
      <c r="I168" s="14">
        <v>608.88</v>
      </c>
      <c r="J168" s="14">
        <v>23746.32</v>
      </c>
      <c r="K168" s="12" t="s">
        <v>45</v>
      </c>
    </row>
    <row r="169" spans="1:11" ht="15" customHeight="1" x14ac:dyDescent="0.35">
      <c r="A169" s="15">
        <v>168</v>
      </c>
      <c r="B169" s="16">
        <v>46140</v>
      </c>
      <c r="C169" s="15">
        <v>4</v>
      </c>
      <c r="D169" s="15" t="s">
        <v>17</v>
      </c>
      <c r="E169" s="15" t="s">
        <v>60</v>
      </c>
      <c r="F169" s="15" t="s">
        <v>47</v>
      </c>
      <c r="G169" s="15" t="s">
        <v>48</v>
      </c>
      <c r="H169" s="15">
        <v>15</v>
      </c>
      <c r="I169" s="17">
        <v>527.46</v>
      </c>
      <c r="J169" s="17">
        <v>7911.9</v>
      </c>
      <c r="K169" s="15" t="s">
        <v>45</v>
      </c>
    </row>
    <row r="170" spans="1:11" ht="15" customHeight="1" x14ac:dyDescent="0.35">
      <c r="A170" s="12">
        <v>169</v>
      </c>
      <c r="B170" s="13">
        <v>46370</v>
      </c>
      <c r="C170" s="12">
        <v>12</v>
      </c>
      <c r="D170" s="12" t="s">
        <v>19</v>
      </c>
      <c r="E170" s="12" t="s">
        <v>60</v>
      </c>
      <c r="F170" s="12" t="s">
        <v>61</v>
      </c>
      <c r="G170" s="12" t="s">
        <v>62</v>
      </c>
      <c r="H170" s="12">
        <v>41</v>
      </c>
      <c r="I170" s="14">
        <v>122.87</v>
      </c>
      <c r="J170" s="14">
        <v>5037.67</v>
      </c>
      <c r="K170" s="12" t="s">
        <v>35</v>
      </c>
    </row>
    <row r="171" spans="1:11" ht="15" customHeight="1" x14ac:dyDescent="0.35">
      <c r="A171" s="15">
        <v>170</v>
      </c>
      <c r="B171" s="16">
        <v>46181</v>
      </c>
      <c r="C171" s="15">
        <v>6</v>
      </c>
      <c r="D171" s="15" t="s">
        <v>15</v>
      </c>
      <c r="E171" s="15" t="s">
        <v>32</v>
      </c>
      <c r="F171" s="15" t="s">
        <v>47</v>
      </c>
      <c r="G171" s="15" t="s">
        <v>48</v>
      </c>
      <c r="H171" s="15">
        <v>47</v>
      </c>
      <c r="I171" s="17">
        <v>148.56</v>
      </c>
      <c r="J171" s="17">
        <v>6982.32</v>
      </c>
      <c r="K171" s="15" t="s">
        <v>45</v>
      </c>
    </row>
    <row r="172" spans="1:11" ht="15" customHeight="1" x14ac:dyDescent="0.35">
      <c r="A172" s="12">
        <v>171</v>
      </c>
      <c r="B172" s="13">
        <v>46190</v>
      </c>
      <c r="C172" s="12">
        <v>6</v>
      </c>
      <c r="D172" s="12" t="s">
        <v>19</v>
      </c>
      <c r="E172" s="12" t="s">
        <v>44</v>
      </c>
      <c r="F172" s="12" t="s">
        <v>61</v>
      </c>
      <c r="G172" s="12" t="s">
        <v>62</v>
      </c>
      <c r="H172" s="12">
        <v>13</v>
      </c>
      <c r="I172" s="14">
        <v>149.12</v>
      </c>
      <c r="J172" s="14">
        <v>1938.56</v>
      </c>
      <c r="K172" s="12" t="s">
        <v>35</v>
      </c>
    </row>
    <row r="173" spans="1:11" ht="15" customHeight="1" x14ac:dyDescent="0.35">
      <c r="A173" s="15">
        <v>172</v>
      </c>
      <c r="B173" s="16">
        <v>46294</v>
      </c>
      <c r="C173" s="15">
        <v>9</v>
      </c>
      <c r="D173" s="15" t="s">
        <v>17</v>
      </c>
      <c r="E173" s="15" t="s">
        <v>36</v>
      </c>
      <c r="F173" s="15" t="s">
        <v>33</v>
      </c>
      <c r="G173" s="15" t="s">
        <v>34</v>
      </c>
      <c r="H173" s="15">
        <v>11</v>
      </c>
      <c r="I173" s="17">
        <v>242.73</v>
      </c>
      <c r="J173" s="17">
        <v>2670.03</v>
      </c>
      <c r="K173" s="15" t="s">
        <v>64</v>
      </c>
    </row>
    <row r="174" spans="1:11" ht="15" customHeight="1" x14ac:dyDescent="0.35">
      <c r="A174" s="12">
        <v>173</v>
      </c>
      <c r="B174" s="13">
        <v>46174</v>
      </c>
      <c r="C174" s="12">
        <v>6</v>
      </c>
      <c r="D174" s="12" t="s">
        <v>19</v>
      </c>
      <c r="E174" s="12" t="s">
        <v>50</v>
      </c>
      <c r="F174" s="12" t="s">
        <v>47</v>
      </c>
      <c r="G174" s="12" t="s">
        <v>48</v>
      </c>
      <c r="H174" s="12">
        <v>8</v>
      </c>
      <c r="I174" s="14">
        <v>401.25</v>
      </c>
      <c r="J174" s="14">
        <v>3210</v>
      </c>
      <c r="K174" s="12" t="s">
        <v>35</v>
      </c>
    </row>
    <row r="175" spans="1:11" ht="15" customHeight="1" x14ac:dyDescent="0.35">
      <c r="A175" s="15">
        <v>174</v>
      </c>
      <c r="B175" s="16">
        <v>46095</v>
      </c>
      <c r="C175" s="15">
        <v>3</v>
      </c>
      <c r="D175" s="15" t="s">
        <v>11</v>
      </c>
      <c r="E175" s="15" t="s">
        <v>50</v>
      </c>
      <c r="F175" s="15" t="s">
        <v>54</v>
      </c>
      <c r="G175" s="15" t="s">
        <v>55</v>
      </c>
      <c r="H175" s="15">
        <v>36</v>
      </c>
      <c r="I175" s="17">
        <v>324.33</v>
      </c>
      <c r="J175" s="17">
        <v>11675.88</v>
      </c>
      <c r="K175" s="15" t="s">
        <v>35</v>
      </c>
    </row>
    <row r="176" spans="1:11" ht="15" customHeight="1" x14ac:dyDescent="0.35">
      <c r="A176" s="12">
        <v>175</v>
      </c>
      <c r="B176" s="13">
        <v>46030</v>
      </c>
      <c r="C176" s="12">
        <v>1</v>
      </c>
      <c r="D176" s="12" t="s">
        <v>13</v>
      </c>
      <c r="E176" s="12" t="s">
        <v>59</v>
      </c>
      <c r="F176" s="12" t="s">
        <v>37</v>
      </c>
      <c r="G176" s="12" t="s">
        <v>38</v>
      </c>
      <c r="H176" s="12">
        <v>30</v>
      </c>
      <c r="I176" s="14">
        <v>326.44</v>
      </c>
      <c r="J176" s="14">
        <v>9793.2000000000007</v>
      </c>
      <c r="K176" s="12" t="s">
        <v>45</v>
      </c>
    </row>
    <row r="177" spans="1:11" ht="15" customHeight="1" x14ac:dyDescent="0.35">
      <c r="A177" s="15">
        <v>176</v>
      </c>
      <c r="B177" s="16">
        <v>46322</v>
      </c>
      <c r="C177" s="15">
        <v>10</v>
      </c>
      <c r="D177" s="15" t="s">
        <v>15</v>
      </c>
      <c r="E177" s="15" t="s">
        <v>50</v>
      </c>
      <c r="F177" s="15" t="s">
        <v>47</v>
      </c>
      <c r="G177" s="15" t="s">
        <v>48</v>
      </c>
      <c r="H177" s="15">
        <v>7</v>
      </c>
      <c r="I177" s="17">
        <v>556.13</v>
      </c>
      <c r="J177" s="17">
        <v>3892.91</v>
      </c>
      <c r="K177" s="15" t="s">
        <v>64</v>
      </c>
    </row>
    <row r="178" spans="1:11" ht="15" customHeight="1" x14ac:dyDescent="0.35">
      <c r="A178" s="12">
        <v>177</v>
      </c>
      <c r="B178" s="13">
        <v>46035</v>
      </c>
      <c r="C178" s="12">
        <v>1</v>
      </c>
      <c r="D178" s="12" t="s">
        <v>17</v>
      </c>
      <c r="E178" s="12" t="s">
        <v>36</v>
      </c>
      <c r="F178" s="12" t="s">
        <v>47</v>
      </c>
      <c r="G178" s="12" t="s">
        <v>48</v>
      </c>
      <c r="H178" s="12">
        <v>40</v>
      </c>
      <c r="I178" s="14">
        <v>216.03</v>
      </c>
      <c r="J178" s="14">
        <v>8641.2000000000007</v>
      </c>
      <c r="K178" s="12" t="s">
        <v>35</v>
      </c>
    </row>
    <row r="179" spans="1:11" ht="15" customHeight="1" x14ac:dyDescent="0.35">
      <c r="A179" s="15">
        <v>178</v>
      </c>
      <c r="B179" s="16">
        <v>46348</v>
      </c>
      <c r="C179" s="15">
        <v>11</v>
      </c>
      <c r="D179" s="15" t="s">
        <v>15</v>
      </c>
      <c r="E179" s="15" t="s">
        <v>36</v>
      </c>
      <c r="F179" s="15" t="s">
        <v>33</v>
      </c>
      <c r="G179" s="15" t="s">
        <v>34</v>
      </c>
      <c r="H179" s="15">
        <v>42</v>
      </c>
      <c r="I179" s="17">
        <v>356.22</v>
      </c>
      <c r="J179" s="17">
        <v>14961.24</v>
      </c>
      <c r="K179" s="15" t="s">
        <v>35</v>
      </c>
    </row>
    <row r="180" spans="1:11" ht="15" customHeight="1" x14ac:dyDescent="0.35">
      <c r="A180" s="12">
        <v>179</v>
      </c>
      <c r="B180" s="13">
        <v>46046</v>
      </c>
      <c r="C180" s="12">
        <v>1</v>
      </c>
      <c r="D180" s="12" t="s">
        <v>9</v>
      </c>
      <c r="E180" s="12" t="s">
        <v>65</v>
      </c>
      <c r="F180" s="12" t="s">
        <v>57</v>
      </c>
      <c r="G180" s="12" t="s">
        <v>58</v>
      </c>
      <c r="H180" s="12">
        <v>8</v>
      </c>
      <c r="I180" s="14">
        <v>122.89</v>
      </c>
      <c r="J180" s="14">
        <v>983.12</v>
      </c>
      <c r="K180" s="12" t="s">
        <v>35</v>
      </c>
    </row>
    <row r="181" spans="1:11" ht="15" customHeight="1" x14ac:dyDescent="0.35">
      <c r="A181" s="15">
        <v>180</v>
      </c>
      <c r="B181" s="16">
        <v>46221</v>
      </c>
      <c r="C181" s="15">
        <v>7</v>
      </c>
      <c r="D181" s="15" t="s">
        <v>15</v>
      </c>
      <c r="E181" s="15" t="s">
        <v>43</v>
      </c>
      <c r="F181" s="15" t="s">
        <v>54</v>
      </c>
      <c r="G181" s="15" t="s">
        <v>55</v>
      </c>
      <c r="H181" s="15">
        <v>38</v>
      </c>
      <c r="I181" s="17">
        <v>606.70000000000005</v>
      </c>
      <c r="J181" s="17">
        <v>23054.6</v>
      </c>
      <c r="K181" s="15" t="s">
        <v>35</v>
      </c>
    </row>
    <row r="182" spans="1:11" ht="15" customHeight="1" x14ac:dyDescent="0.35">
      <c r="A182" s="12">
        <v>181</v>
      </c>
      <c r="B182" s="13">
        <v>46235</v>
      </c>
      <c r="C182" s="12">
        <v>8</v>
      </c>
      <c r="D182" s="12" t="s">
        <v>19</v>
      </c>
      <c r="E182" s="12" t="s">
        <v>51</v>
      </c>
      <c r="F182" s="12" t="s">
        <v>57</v>
      </c>
      <c r="G182" s="12" t="s">
        <v>58</v>
      </c>
      <c r="H182" s="12">
        <v>40</v>
      </c>
      <c r="I182" s="14">
        <v>356.09</v>
      </c>
      <c r="J182" s="14">
        <v>14243.6</v>
      </c>
      <c r="K182" s="12" t="s">
        <v>45</v>
      </c>
    </row>
    <row r="183" spans="1:11" ht="15" customHeight="1" x14ac:dyDescent="0.35">
      <c r="A183" s="15">
        <v>182</v>
      </c>
      <c r="B183" s="16">
        <v>46039</v>
      </c>
      <c r="C183" s="15">
        <v>1</v>
      </c>
      <c r="D183" s="15" t="s">
        <v>19</v>
      </c>
      <c r="E183" s="15" t="s">
        <v>43</v>
      </c>
      <c r="F183" s="15" t="s">
        <v>52</v>
      </c>
      <c r="G183" s="15" t="s">
        <v>53</v>
      </c>
      <c r="H183" s="15">
        <v>29</v>
      </c>
      <c r="I183" s="17">
        <v>383.52</v>
      </c>
      <c r="J183" s="17">
        <v>11122.08</v>
      </c>
      <c r="K183" s="15" t="s">
        <v>35</v>
      </c>
    </row>
    <row r="184" spans="1:11" ht="15" customHeight="1" x14ac:dyDescent="0.35">
      <c r="A184" s="12">
        <v>183</v>
      </c>
      <c r="B184" s="13">
        <v>46208</v>
      </c>
      <c r="C184" s="12">
        <v>7</v>
      </c>
      <c r="D184" s="12" t="s">
        <v>9</v>
      </c>
      <c r="E184" s="12" t="s">
        <v>63</v>
      </c>
      <c r="F184" s="12" t="s">
        <v>47</v>
      </c>
      <c r="G184" s="12" t="s">
        <v>48</v>
      </c>
      <c r="H184" s="12">
        <v>35</v>
      </c>
      <c r="I184" s="14">
        <v>726.27</v>
      </c>
      <c r="J184" s="14">
        <v>25419.45</v>
      </c>
      <c r="K184" s="12" t="s">
        <v>35</v>
      </c>
    </row>
    <row r="185" spans="1:11" ht="15" customHeight="1" x14ac:dyDescent="0.35">
      <c r="A185" s="15">
        <v>184</v>
      </c>
      <c r="B185" s="16">
        <v>46054</v>
      </c>
      <c r="C185" s="15">
        <v>2</v>
      </c>
      <c r="D185" s="15" t="s">
        <v>15</v>
      </c>
      <c r="E185" s="15" t="s">
        <v>65</v>
      </c>
      <c r="F185" s="15" t="s">
        <v>52</v>
      </c>
      <c r="G185" s="15" t="s">
        <v>53</v>
      </c>
      <c r="H185" s="15">
        <v>8</v>
      </c>
      <c r="I185" s="17">
        <v>761.76</v>
      </c>
      <c r="J185" s="17">
        <v>6094.08</v>
      </c>
      <c r="K185" s="15" t="s">
        <v>64</v>
      </c>
    </row>
    <row r="186" spans="1:11" ht="15" customHeight="1" x14ac:dyDescent="0.35">
      <c r="A186" s="12">
        <v>185</v>
      </c>
      <c r="B186" s="13">
        <v>46069</v>
      </c>
      <c r="C186" s="12">
        <v>2</v>
      </c>
      <c r="D186" s="12" t="s">
        <v>19</v>
      </c>
      <c r="E186" s="12" t="s">
        <v>39</v>
      </c>
      <c r="F186" s="12" t="s">
        <v>40</v>
      </c>
      <c r="G186" s="12" t="s">
        <v>41</v>
      </c>
      <c r="H186" s="12">
        <v>4</v>
      </c>
      <c r="I186" s="14">
        <v>640.1</v>
      </c>
      <c r="J186" s="14">
        <v>2560.4</v>
      </c>
      <c r="K186" s="12" t="s">
        <v>35</v>
      </c>
    </row>
    <row r="187" spans="1:11" ht="15" customHeight="1" x14ac:dyDescent="0.35">
      <c r="A187" s="15">
        <v>186</v>
      </c>
      <c r="B187" s="16">
        <v>46087</v>
      </c>
      <c r="C187" s="15">
        <v>3</v>
      </c>
      <c r="D187" s="15" t="s">
        <v>17</v>
      </c>
      <c r="E187" s="15" t="s">
        <v>39</v>
      </c>
      <c r="F187" s="15" t="s">
        <v>37</v>
      </c>
      <c r="G187" s="15" t="s">
        <v>38</v>
      </c>
      <c r="H187" s="15">
        <v>49</v>
      </c>
      <c r="I187" s="17">
        <v>465.66</v>
      </c>
      <c r="J187" s="17">
        <v>22817.34</v>
      </c>
      <c r="K187" s="15" t="s">
        <v>35</v>
      </c>
    </row>
    <row r="188" spans="1:11" ht="15" customHeight="1" x14ac:dyDescent="0.35">
      <c r="A188" s="12">
        <v>187</v>
      </c>
      <c r="B188" s="13">
        <v>46142</v>
      </c>
      <c r="C188" s="12">
        <v>4</v>
      </c>
      <c r="D188" s="12" t="s">
        <v>13</v>
      </c>
      <c r="E188" s="12" t="s">
        <v>60</v>
      </c>
      <c r="F188" s="12" t="s">
        <v>61</v>
      </c>
      <c r="G188" s="12" t="s">
        <v>62</v>
      </c>
      <c r="H188" s="12">
        <v>39</v>
      </c>
      <c r="I188" s="14">
        <v>52.13</v>
      </c>
      <c r="J188" s="14">
        <v>2033.07</v>
      </c>
      <c r="K188" s="12" t="s">
        <v>35</v>
      </c>
    </row>
    <row r="189" spans="1:11" ht="15" customHeight="1" x14ac:dyDescent="0.35">
      <c r="A189" s="15">
        <v>188</v>
      </c>
      <c r="B189" s="16">
        <v>46089</v>
      </c>
      <c r="C189" s="15">
        <v>3</v>
      </c>
      <c r="D189" s="15" t="s">
        <v>17</v>
      </c>
      <c r="E189" s="15" t="s">
        <v>65</v>
      </c>
      <c r="F189" s="15" t="s">
        <v>61</v>
      </c>
      <c r="G189" s="15" t="s">
        <v>62</v>
      </c>
      <c r="H189" s="15">
        <v>8</v>
      </c>
      <c r="I189" s="17">
        <v>545.79</v>
      </c>
      <c r="J189" s="17">
        <v>4366.32</v>
      </c>
      <c r="K189" s="15" t="s">
        <v>35</v>
      </c>
    </row>
    <row r="190" spans="1:11" ht="15" customHeight="1" x14ac:dyDescent="0.35">
      <c r="A190" s="12">
        <v>189</v>
      </c>
      <c r="B190" s="13">
        <v>46090</v>
      </c>
      <c r="C190" s="12">
        <v>3</v>
      </c>
      <c r="D190" s="12" t="s">
        <v>9</v>
      </c>
      <c r="E190" s="12" t="s">
        <v>43</v>
      </c>
      <c r="F190" s="12" t="s">
        <v>52</v>
      </c>
      <c r="G190" s="12" t="s">
        <v>53</v>
      </c>
      <c r="H190" s="12">
        <v>38</v>
      </c>
      <c r="I190" s="14">
        <v>292.83</v>
      </c>
      <c r="J190" s="14">
        <v>11127.54</v>
      </c>
      <c r="K190" s="12" t="s">
        <v>35</v>
      </c>
    </row>
    <row r="191" spans="1:11" ht="15" customHeight="1" x14ac:dyDescent="0.35">
      <c r="A191" s="15">
        <v>190</v>
      </c>
      <c r="B191" s="16">
        <v>46158</v>
      </c>
      <c r="C191" s="15">
        <v>5</v>
      </c>
      <c r="D191" s="15" t="s">
        <v>9</v>
      </c>
      <c r="E191" s="15" t="s">
        <v>56</v>
      </c>
      <c r="F191" s="15" t="s">
        <v>54</v>
      </c>
      <c r="G191" s="15" t="s">
        <v>55</v>
      </c>
      <c r="H191" s="15">
        <v>34</v>
      </c>
      <c r="I191" s="17">
        <v>135.24</v>
      </c>
      <c r="J191" s="17">
        <v>4598.16</v>
      </c>
      <c r="K191" s="15" t="s">
        <v>35</v>
      </c>
    </row>
    <row r="192" spans="1:11" ht="15" customHeight="1" x14ac:dyDescent="0.35">
      <c r="A192" s="12">
        <v>191</v>
      </c>
      <c r="B192" s="13">
        <v>46266</v>
      </c>
      <c r="C192" s="12">
        <v>9</v>
      </c>
      <c r="D192" s="12" t="s">
        <v>15</v>
      </c>
      <c r="E192" s="12" t="s">
        <v>60</v>
      </c>
      <c r="F192" s="12" t="s">
        <v>47</v>
      </c>
      <c r="G192" s="12" t="s">
        <v>48</v>
      </c>
      <c r="H192" s="12">
        <v>33</v>
      </c>
      <c r="I192" s="14">
        <v>495.25</v>
      </c>
      <c r="J192" s="14">
        <v>16343.25</v>
      </c>
      <c r="K192" s="12" t="s">
        <v>64</v>
      </c>
    </row>
    <row r="193" spans="1:11" ht="15" customHeight="1" x14ac:dyDescent="0.35">
      <c r="A193" s="15">
        <v>192</v>
      </c>
      <c r="B193" s="16">
        <v>46280</v>
      </c>
      <c r="C193" s="15">
        <v>9</v>
      </c>
      <c r="D193" s="15" t="s">
        <v>11</v>
      </c>
      <c r="E193" s="15" t="s">
        <v>42</v>
      </c>
      <c r="F193" s="15" t="s">
        <v>40</v>
      </c>
      <c r="G193" s="15" t="s">
        <v>41</v>
      </c>
      <c r="H193" s="15">
        <v>47</v>
      </c>
      <c r="I193" s="17">
        <v>637.41999999999996</v>
      </c>
      <c r="J193" s="17">
        <v>29958.74</v>
      </c>
      <c r="K193" s="15" t="s">
        <v>45</v>
      </c>
    </row>
    <row r="194" spans="1:11" ht="15" customHeight="1" x14ac:dyDescent="0.35">
      <c r="A194" s="12">
        <v>193</v>
      </c>
      <c r="B194" s="13">
        <v>46257</v>
      </c>
      <c r="C194" s="12">
        <v>8</v>
      </c>
      <c r="D194" s="12" t="s">
        <v>19</v>
      </c>
      <c r="E194" s="12" t="s">
        <v>32</v>
      </c>
      <c r="F194" s="12" t="s">
        <v>40</v>
      </c>
      <c r="G194" s="12" t="s">
        <v>41</v>
      </c>
      <c r="H194" s="12">
        <v>31</v>
      </c>
      <c r="I194" s="14">
        <v>685.47</v>
      </c>
      <c r="J194" s="14">
        <v>21249.57</v>
      </c>
      <c r="K194" s="12" t="s">
        <v>35</v>
      </c>
    </row>
    <row r="195" spans="1:11" ht="15" customHeight="1" x14ac:dyDescent="0.35">
      <c r="A195" s="15">
        <v>194</v>
      </c>
      <c r="B195" s="16">
        <v>46374</v>
      </c>
      <c r="C195" s="15">
        <v>12</v>
      </c>
      <c r="D195" s="15" t="s">
        <v>9</v>
      </c>
      <c r="E195" s="15" t="s">
        <v>46</v>
      </c>
      <c r="F195" s="15" t="s">
        <v>57</v>
      </c>
      <c r="G195" s="15" t="s">
        <v>58</v>
      </c>
      <c r="H195" s="15">
        <v>5</v>
      </c>
      <c r="I195" s="17">
        <v>724.45</v>
      </c>
      <c r="J195" s="17">
        <v>3622.25</v>
      </c>
      <c r="K195" s="15" t="s">
        <v>35</v>
      </c>
    </row>
    <row r="196" spans="1:11" ht="15" customHeight="1" x14ac:dyDescent="0.35">
      <c r="A196" s="12">
        <v>195</v>
      </c>
      <c r="B196" s="13">
        <v>46334</v>
      </c>
      <c r="C196" s="12">
        <v>11</v>
      </c>
      <c r="D196" s="12" t="s">
        <v>11</v>
      </c>
      <c r="E196" s="12" t="s">
        <v>51</v>
      </c>
      <c r="F196" s="12" t="s">
        <v>61</v>
      </c>
      <c r="G196" s="12" t="s">
        <v>62</v>
      </c>
      <c r="H196" s="12">
        <v>18</v>
      </c>
      <c r="I196" s="14">
        <v>518.24</v>
      </c>
      <c r="J196" s="14">
        <v>9328.32</v>
      </c>
      <c r="K196" s="12" t="s">
        <v>35</v>
      </c>
    </row>
    <row r="197" spans="1:11" ht="15" customHeight="1" x14ac:dyDescent="0.35">
      <c r="A197" s="15">
        <v>196</v>
      </c>
      <c r="B197" s="16">
        <v>46218</v>
      </c>
      <c r="C197" s="15">
        <v>7</v>
      </c>
      <c r="D197" s="15" t="s">
        <v>17</v>
      </c>
      <c r="E197" s="15" t="s">
        <v>59</v>
      </c>
      <c r="F197" s="15" t="s">
        <v>33</v>
      </c>
      <c r="G197" s="15" t="s">
        <v>34</v>
      </c>
      <c r="H197" s="15">
        <v>30</v>
      </c>
      <c r="I197" s="17">
        <v>429.16</v>
      </c>
      <c r="J197" s="17">
        <v>12874.8</v>
      </c>
      <c r="K197" s="15" t="s">
        <v>35</v>
      </c>
    </row>
    <row r="198" spans="1:11" ht="15" customHeight="1" x14ac:dyDescent="0.35">
      <c r="A198" s="12">
        <v>197</v>
      </c>
      <c r="B198" s="13">
        <v>46073</v>
      </c>
      <c r="C198" s="12">
        <v>2</v>
      </c>
      <c r="D198" s="12" t="s">
        <v>19</v>
      </c>
      <c r="E198" s="12" t="s">
        <v>51</v>
      </c>
      <c r="F198" s="12" t="s">
        <v>52</v>
      </c>
      <c r="G198" s="12" t="s">
        <v>53</v>
      </c>
      <c r="H198" s="12">
        <v>28</v>
      </c>
      <c r="I198" s="14">
        <v>388.67</v>
      </c>
      <c r="J198" s="14">
        <v>10882.76</v>
      </c>
      <c r="K198" s="12" t="s">
        <v>35</v>
      </c>
    </row>
    <row r="199" spans="1:11" ht="15" customHeight="1" x14ac:dyDescent="0.35">
      <c r="A199" s="15">
        <v>198</v>
      </c>
      <c r="B199" s="16">
        <v>46234</v>
      </c>
      <c r="C199" s="15">
        <v>7</v>
      </c>
      <c r="D199" s="15" t="s">
        <v>13</v>
      </c>
      <c r="E199" s="15" t="s">
        <v>50</v>
      </c>
      <c r="F199" s="15" t="s">
        <v>57</v>
      </c>
      <c r="G199" s="15" t="s">
        <v>58</v>
      </c>
      <c r="H199" s="15">
        <v>26</v>
      </c>
      <c r="I199" s="17">
        <v>361.99</v>
      </c>
      <c r="J199" s="17">
        <v>9411.74</v>
      </c>
      <c r="K199" s="15" t="s">
        <v>35</v>
      </c>
    </row>
    <row r="200" spans="1:11" ht="15" customHeight="1" x14ac:dyDescent="0.35">
      <c r="A200" s="12">
        <v>199</v>
      </c>
      <c r="B200" s="13">
        <v>46183</v>
      </c>
      <c r="C200" s="12">
        <v>6</v>
      </c>
      <c r="D200" s="12" t="s">
        <v>15</v>
      </c>
      <c r="E200" s="12" t="s">
        <v>43</v>
      </c>
      <c r="F200" s="12" t="s">
        <v>33</v>
      </c>
      <c r="G200" s="12" t="s">
        <v>34</v>
      </c>
      <c r="H200" s="12">
        <v>24</v>
      </c>
      <c r="I200" s="14">
        <v>765.19</v>
      </c>
      <c r="J200" s="14">
        <v>18364.560000000001</v>
      </c>
      <c r="K200" s="12" t="s">
        <v>64</v>
      </c>
    </row>
    <row r="201" spans="1:11" ht="15" customHeight="1" x14ac:dyDescent="0.35">
      <c r="A201" s="15">
        <v>200</v>
      </c>
      <c r="B201" s="16">
        <v>46057</v>
      </c>
      <c r="C201" s="15">
        <v>2</v>
      </c>
      <c r="D201" s="15" t="s">
        <v>9</v>
      </c>
      <c r="E201" s="15" t="s">
        <v>50</v>
      </c>
      <c r="F201" s="15" t="s">
        <v>37</v>
      </c>
      <c r="G201" s="15" t="s">
        <v>38</v>
      </c>
      <c r="H201" s="15">
        <v>6</v>
      </c>
      <c r="I201" s="17">
        <v>373.91</v>
      </c>
      <c r="J201" s="17">
        <v>2243.46</v>
      </c>
      <c r="K201" s="15" t="s">
        <v>35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9324E-5165-4778-8B9E-26973531871F}">
  <dimension ref="A1:K70"/>
  <sheetViews>
    <sheetView showGridLines="0" zoomScaleNormal="100" workbookViewId="0">
      <pane ySplit="5" topLeftCell="A7" activePane="bottomLeft" state="frozen"/>
      <selection activeCell="A2" sqref="A2:E2"/>
      <selection pane="bottomLeft" activeCell="A2" sqref="A2:E2"/>
    </sheetView>
  </sheetViews>
  <sheetFormatPr defaultColWidth="8.6328125" defaultRowHeight="14.5" x14ac:dyDescent="0.35"/>
  <cols>
    <col min="1" max="1" width="4" customWidth="1"/>
    <col min="2" max="2" width="18" customWidth="1"/>
    <col min="3" max="5" width="14" customWidth="1"/>
    <col min="6" max="6" width="4" customWidth="1"/>
    <col min="7" max="7" width="18" customWidth="1"/>
    <col min="8" max="10" width="14" customWidth="1"/>
    <col min="11" max="11" width="4" customWidth="1"/>
  </cols>
  <sheetData>
    <row r="1" spans="1:11" ht="49.5" customHeight="1" x14ac:dyDescent="0.35">
      <c r="A1" s="18" t="s">
        <v>66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21.75" customHeight="1" x14ac:dyDescent="0.35">
      <c r="A2" s="19" t="s">
        <v>67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1.75" customHeight="1" x14ac:dyDescent="0.35">
      <c r="A3" s="20" t="s">
        <v>68</v>
      </c>
      <c r="B3" s="20"/>
      <c r="C3" s="20"/>
      <c r="D3" s="20"/>
      <c r="E3" s="20"/>
      <c r="F3" s="21" t="str">
        <f>'⚙️ Configurare'!C4 &amp; " / " &amp; '⚙️ Configurare'!C5</f>
        <v>3 / 2026</v>
      </c>
      <c r="G3" s="21"/>
      <c r="H3" s="21"/>
      <c r="I3" s="21"/>
      <c r="J3" s="21"/>
      <c r="K3" s="21"/>
    </row>
    <row r="5" spans="1:11" ht="24.75" customHeight="1" x14ac:dyDescent="0.35">
      <c r="A5" s="22" t="s">
        <v>69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21.75" customHeight="1" x14ac:dyDescent="0.35">
      <c r="B6" s="23" t="s">
        <v>70</v>
      </c>
      <c r="C6" s="23"/>
      <c r="D6" s="23"/>
      <c r="E6" s="23"/>
      <c r="G6" s="2" t="s">
        <v>71</v>
      </c>
      <c r="H6" s="2"/>
      <c r="I6" s="2"/>
      <c r="J6" s="2"/>
    </row>
    <row r="7" spans="1:11" ht="34.5" customHeight="1" x14ac:dyDescent="0.35">
      <c r="B7" s="24">
        <f>SUMPRODUCT(('Date Vânzări'!C2:C201='⚙️ Configurare'!C4)*('Date Vânzări'!K2:K201="Livrat")*'Date Vânzări'!J2:J201)</f>
        <v>174193.92000000001</v>
      </c>
      <c r="C7" s="24"/>
      <c r="D7" s="24"/>
      <c r="E7" s="24"/>
      <c r="G7" s="24">
        <f>SUM('⚙️ Configurare'!C8:C13)</f>
        <v>260000</v>
      </c>
      <c r="H7" s="24"/>
      <c r="I7" s="24"/>
      <c r="J7" s="24"/>
    </row>
    <row r="8" spans="1:11" ht="18" customHeight="1" x14ac:dyDescent="0.35"/>
    <row r="9" spans="1:11" ht="7.5" customHeight="1" x14ac:dyDescent="0.35"/>
    <row r="10" spans="1:11" ht="21.75" customHeight="1" x14ac:dyDescent="0.35">
      <c r="B10" s="23" t="s">
        <v>72</v>
      </c>
      <c r="C10" s="23"/>
      <c r="D10" s="23"/>
      <c r="E10" s="23"/>
      <c r="G10" s="2" t="s">
        <v>73</v>
      </c>
      <c r="H10" s="2"/>
      <c r="I10" s="2"/>
      <c r="J10" s="2"/>
    </row>
    <row r="11" spans="1:11" ht="34.5" customHeight="1" x14ac:dyDescent="0.35">
      <c r="B11" s="25">
        <f>IFERROR(B7/H7,0)</f>
        <v>0</v>
      </c>
      <c r="C11" s="25"/>
      <c r="D11" s="25"/>
      <c r="E11" s="25"/>
      <c r="G11" s="24">
        <f>IFERROR(SUMPRODUCT(('Date Vânzări'!C2:C201='⚙️ Configurare'!C4)*('Date Vânzări'!K2:K201="Livrat")*'Date Vânzări'!J2:J201)/SUMPRODUCT(('Date Vânzări'!C2:C201='⚙️ Configurare'!C4)*('Date Vânzări'!K2:K201="Livrat")*1),0)</f>
        <v>12442.422857142858</v>
      </c>
      <c r="H11" s="24"/>
      <c r="I11" s="24"/>
      <c r="J11" s="24"/>
    </row>
    <row r="12" spans="1:11" ht="18" customHeight="1" x14ac:dyDescent="0.35"/>
    <row r="13" spans="1:11" ht="7.5" customHeight="1" x14ac:dyDescent="0.35"/>
    <row r="14" spans="1:11" ht="21.75" customHeight="1" x14ac:dyDescent="0.35">
      <c r="B14" s="23" t="s">
        <v>74</v>
      </c>
      <c r="C14" s="23"/>
      <c r="D14" s="23"/>
      <c r="E14" s="23"/>
      <c r="G14" s="2" t="s">
        <v>75</v>
      </c>
      <c r="H14" s="2"/>
      <c r="I14" s="2"/>
      <c r="J14" s="2"/>
    </row>
    <row r="15" spans="1:11" ht="34.5" customHeight="1" x14ac:dyDescent="0.35">
      <c r="B15" s="26">
        <f>SUMPRODUCT(('Date Vânzări'!C2:C201='⚙️ Configurare'!C4)*('Date Vânzări'!K2:K201="Livrat")*1)</f>
        <v>14</v>
      </c>
      <c r="C15" s="26"/>
      <c r="D15" s="26"/>
      <c r="E15" s="26"/>
      <c r="G15" s="26">
        <f>SUMPRODUCT(('Date Vânzări'!C2:C201='⚙️ Configurare'!C4)*('Date Vânzări'!K2:K201&lt;&gt;"Livrat")*1)</f>
        <v>4</v>
      </c>
      <c r="H15" s="26"/>
      <c r="I15" s="26"/>
      <c r="J15" s="26"/>
    </row>
    <row r="16" spans="1:11" ht="18" customHeight="1" x14ac:dyDescent="0.35"/>
    <row r="17" spans="1:11" ht="7.5" customHeight="1" x14ac:dyDescent="0.35"/>
    <row r="18" spans="1:11" ht="21.75" customHeight="1" x14ac:dyDescent="0.35">
      <c r="B18" s="23" t="s">
        <v>76</v>
      </c>
      <c r="C18" s="23"/>
      <c r="D18" s="23"/>
      <c r="E18" s="23"/>
      <c r="G18" s="27" t="s">
        <v>77</v>
      </c>
      <c r="H18" s="27"/>
      <c r="I18" s="27"/>
      <c r="J18" s="27"/>
    </row>
    <row r="19" spans="1:11" ht="34.5" customHeight="1" x14ac:dyDescent="0.35">
      <c r="B19" s="26">
        <f>IFERROR(SUMPRODUCT(('Date Vânzări'!C2:C201='⚙️ Configurare'!C4)*('Date Vânzări'!K2:K201="Livrat")/COUNTIFS('Date Vânzări'!C2:C201,'⚙️ Configurare'!C4,'Date Vânzări'!E2:E201,'Date Vânzări'!E2:E201,'Date Vânzări'!K2:K201,"Livrat")),0)</f>
        <v>0</v>
      </c>
      <c r="C19" s="26"/>
      <c r="D19" s="26"/>
      <c r="E19" s="26"/>
      <c r="G19" s="26">
        <f>SUMPRODUCT(('Date Vânzări'!C2:C201&lt;'⚙️ Configurare'!C4)*('Date Vânzări'!K2:K201="Livrat")/COUNTIF('Date Vânzări'!E2:E201,'Date Vânzări'!E2:E201))</f>
        <v>1.9707473082473084</v>
      </c>
      <c r="H19" s="26"/>
      <c r="I19" s="26"/>
      <c r="J19" s="26"/>
    </row>
    <row r="20" spans="1:11" ht="18" customHeight="1" x14ac:dyDescent="0.35"/>
    <row r="22" spans="1:11" ht="7.5" customHeight="1" x14ac:dyDescent="0.35"/>
    <row r="23" spans="1:11" ht="24.75" customHeight="1" x14ac:dyDescent="0.35">
      <c r="A23" s="22" t="s">
        <v>78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 ht="30" customHeight="1" x14ac:dyDescent="0.35">
      <c r="A24" s="11" t="s">
        <v>4</v>
      </c>
      <c r="B24" s="11" t="s">
        <v>5</v>
      </c>
      <c r="C24" s="11" t="s">
        <v>79</v>
      </c>
      <c r="D24" s="11" t="s">
        <v>80</v>
      </c>
      <c r="E24" s="11" t="s">
        <v>81</v>
      </c>
      <c r="F24" s="11" t="s">
        <v>31</v>
      </c>
      <c r="G24" s="28"/>
      <c r="H24" s="11" t="s">
        <v>4</v>
      </c>
      <c r="I24" s="11" t="s">
        <v>5</v>
      </c>
      <c r="J24" s="11" t="s">
        <v>79</v>
      </c>
      <c r="K24" s="28"/>
    </row>
    <row r="25" spans="1:11" ht="21.75" customHeight="1" x14ac:dyDescent="0.35">
      <c r="A25" s="6">
        <v>1</v>
      </c>
      <c r="B25" s="6" t="s">
        <v>9</v>
      </c>
      <c r="C25" s="7">
        <f>SUMPRODUCT(('Date Vânzări'!C2:C201='⚙️ Configurare'!C4)*('Date Vânzări'!D2:D201="Ionescu M.")*('Date Vânzări'!K2:K201="Livrat")*'Date Vânzări'!J2:J201)</f>
        <v>18891.420000000002</v>
      </c>
      <c r="D25" s="7">
        <f>'⚙️ Configurare'!C8</f>
        <v>45000</v>
      </c>
      <c r="E25" s="29">
        <f t="shared" ref="E25:E30" si="0">IFERROR(C25/D25,0)</f>
        <v>0.41980933333333337</v>
      </c>
      <c r="F25" s="6" t="str">
        <f t="shared" ref="F25:F30" si="1">IF(E25&gt;=1,"✅ Atins",IF(E25&gt;=0.8,"⚠️ Aproape","❌ Sub target"))</f>
        <v>❌ Sub target</v>
      </c>
    </row>
    <row r="26" spans="1:11" ht="21.75" customHeight="1" x14ac:dyDescent="0.35">
      <c r="A26" s="8">
        <v>2</v>
      </c>
      <c r="B26" s="8" t="s">
        <v>11</v>
      </c>
      <c r="C26" s="9">
        <f>SUMPRODUCT(('Date Vânzări'!C2:C201='⚙️ Configurare'!C4)*('Date Vânzări'!D2:D201="Popescu A.")*('Date Vânzări'!K2:K201="Livrat")*'Date Vânzări'!J2:J201)</f>
        <v>35121</v>
      </c>
      <c r="D26" s="9">
        <f>'⚙️ Configurare'!C9</f>
        <v>38000</v>
      </c>
      <c r="E26" s="30">
        <f t="shared" si="0"/>
        <v>0.92423684210526313</v>
      </c>
      <c r="F26" s="8" t="str">
        <f t="shared" si="1"/>
        <v>⚠️ Aproape</v>
      </c>
    </row>
    <row r="27" spans="1:11" ht="21.75" customHeight="1" x14ac:dyDescent="0.35">
      <c r="A27" s="6">
        <v>3</v>
      </c>
      <c r="B27" s="6" t="s">
        <v>13</v>
      </c>
      <c r="C27" s="7">
        <f>SUMPRODUCT(('Date Vânzări'!C2:C201='⚙️ Configurare'!C4)*('Date Vânzări'!D2:D201="Gheorghe R.")*('Date Vânzări'!K2:K201="Livrat")*'Date Vânzări'!J2:J201)</f>
        <v>32013.599999999999</v>
      </c>
      <c r="D27" s="7">
        <f>'⚙️ Configurare'!C10</f>
        <v>52000</v>
      </c>
      <c r="E27" s="29">
        <f t="shared" si="0"/>
        <v>0.61564615384615384</v>
      </c>
      <c r="F27" s="6" t="str">
        <f t="shared" si="1"/>
        <v>❌ Sub target</v>
      </c>
    </row>
    <row r="28" spans="1:11" ht="21.75" customHeight="1" x14ac:dyDescent="0.35">
      <c r="A28" s="8">
        <v>4</v>
      </c>
      <c r="B28" s="8" t="s">
        <v>15</v>
      </c>
      <c r="C28" s="9">
        <f>SUMPRODUCT(('Date Vânzări'!C2:C201='⚙️ Configurare'!C4)*('Date Vânzări'!D2:D201="Stancu L.")*('Date Vânzări'!K2:K201="Livrat")*'Date Vânzări'!J2:J201)</f>
        <v>39874.369999999995</v>
      </c>
      <c r="D28" s="9">
        <f>'⚙️ Configurare'!C11</f>
        <v>41000</v>
      </c>
      <c r="E28" s="30">
        <f t="shared" si="0"/>
        <v>0.9725456097560975</v>
      </c>
      <c r="F28" s="8" t="str">
        <f t="shared" si="1"/>
        <v>⚠️ Aproape</v>
      </c>
    </row>
    <row r="29" spans="1:11" ht="21.75" customHeight="1" x14ac:dyDescent="0.35">
      <c r="A29" s="6">
        <v>5</v>
      </c>
      <c r="B29" s="6" t="s">
        <v>17</v>
      </c>
      <c r="C29" s="7">
        <f>SUMPRODUCT(('Date Vânzări'!C2:C201='⚙️ Configurare'!C4)*('Date Vânzări'!D2:D201="Mihai C.")*('Date Vânzări'!K2:K201="Livrat")*'Date Vânzări'!J2:J201)</f>
        <v>44485.18</v>
      </c>
      <c r="D29" s="7">
        <f>'⚙️ Configurare'!C12</f>
        <v>36000</v>
      </c>
      <c r="E29" s="29">
        <f t="shared" si="0"/>
        <v>1.2356994444444445</v>
      </c>
      <c r="F29" s="6" t="str">
        <f t="shared" si="1"/>
        <v>✅ Atins</v>
      </c>
    </row>
    <row r="30" spans="1:11" ht="21.75" customHeight="1" x14ac:dyDescent="0.35">
      <c r="A30" s="8">
        <v>6</v>
      </c>
      <c r="B30" s="8" t="s">
        <v>19</v>
      </c>
      <c r="C30" s="9">
        <f>SUMPRODUCT(('Date Vânzări'!C2:C201='⚙️ Configurare'!C4)*('Date Vânzări'!D2:D201="Dragomir V.")*('Date Vânzări'!K2:K201="Livrat")*'Date Vânzări'!J2:J201)</f>
        <v>3808.35</v>
      </c>
      <c r="D30" s="9">
        <f>'⚙️ Configurare'!C13</f>
        <v>48000</v>
      </c>
      <c r="E30" s="30">
        <f t="shared" si="0"/>
        <v>7.9340624999999998E-2</v>
      </c>
      <c r="F30" s="8" t="str">
        <f t="shared" si="1"/>
        <v>❌ Sub target</v>
      </c>
    </row>
    <row r="32" spans="1:11" ht="7.5" customHeight="1" x14ac:dyDescent="0.35"/>
    <row r="33" spans="1:11" ht="24.75" customHeight="1" x14ac:dyDescent="0.35">
      <c r="A33" s="31" t="s">
        <v>82</v>
      </c>
      <c r="B33" s="31"/>
      <c r="C33" s="31"/>
      <c r="D33" s="31"/>
      <c r="E33" s="31"/>
      <c r="G33" s="31" t="s">
        <v>83</v>
      </c>
      <c r="H33" s="31"/>
      <c r="I33" s="31"/>
      <c r="J33" s="31"/>
      <c r="K33" s="31"/>
    </row>
    <row r="34" spans="1:11" ht="24.75" customHeight="1" x14ac:dyDescent="0.35">
      <c r="A34" s="11" t="s">
        <v>4</v>
      </c>
      <c r="B34" s="11" t="s">
        <v>25</v>
      </c>
      <c r="C34" s="11" t="s">
        <v>84</v>
      </c>
      <c r="D34" s="11" t="s">
        <v>85</v>
      </c>
      <c r="E34" s="28"/>
      <c r="G34" s="11" t="s">
        <v>4</v>
      </c>
      <c r="H34" s="11" t="s">
        <v>26</v>
      </c>
      <c r="I34" s="11" t="s">
        <v>84</v>
      </c>
      <c r="J34" s="11" t="s">
        <v>28</v>
      </c>
      <c r="K34" s="28"/>
    </row>
    <row r="35" spans="1:11" ht="19.5" customHeight="1" x14ac:dyDescent="0.35">
      <c r="A35" s="15">
        <v>1</v>
      </c>
      <c r="B35" s="15" t="s">
        <v>32</v>
      </c>
      <c r="C35" s="32">
        <f>SUMPRODUCT(('Date Vânzări'!C2:C201='⚙️ Configurare'!C4)*('Date Vânzări'!E2:E201="Alpha SRL")*('Date Vânzări'!K2:K201="Livrat")*'Date Vânzări'!J2:J201)</f>
        <v>0</v>
      </c>
      <c r="D35" s="15">
        <f>SUMPRODUCT(('Date Vânzări'!C2:C201='⚙️ Configurare'!C4)*('Date Vânzări'!E2:E201="Alpha SRL")*('Date Vânzări'!K2:K201="Livrat")*1)</f>
        <v>0</v>
      </c>
      <c r="E35" s="15"/>
      <c r="G35" s="15">
        <v>1</v>
      </c>
      <c r="H35" s="15" t="s">
        <v>40</v>
      </c>
      <c r="I35" s="32">
        <f>SUMPRODUCT(('Date Vânzări'!C2:C201='⚙️ Configurare'!C4)*('Date Vânzări'!F2:F201="Produs A")*('Date Vânzări'!K2:K201="Livrat")*'Date Vânzări'!J2:J201)</f>
        <v>17301.52</v>
      </c>
      <c r="J35" s="15">
        <f>SUMPRODUCT(('Date Vânzări'!C2:C201='⚙️ Configurare'!C4)*('Date Vânzări'!F2:F201="Produs A")*('Date Vânzări'!K2:K201="Livrat")*'Date Vânzări'!H2:H201)</f>
        <v>66</v>
      </c>
      <c r="K35" s="15"/>
    </row>
    <row r="36" spans="1:11" ht="19.5" customHeight="1" x14ac:dyDescent="0.35">
      <c r="A36" s="12">
        <v>2</v>
      </c>
      <c r="B36" s="12" t="s">
        <v>51</v>
      </c>
      <c r="C36" s="33">
        <f>SUMPRODUCT(('Date Vânzări'!C2:C201='⚙️ Configurare'!C4)*('Date Vânzări'!E2:E201="Beta SA")*('Date Vânzări'!K2:K201="Livrat")*'Date Vânzări'!J2:J201)</f>
        <v>0</v>
      </c>
      <c r="D36" s="12">
        <f>SUMPRODUCT(('Date Vânzări'!C2:C201='⚙️ Configurare'!C4)*('Date Vânzări'!E2:E201="Beta SA")*('Date Vânzări'!K2:K201="Livrat")*1)</f>
        <v>0</v>
      </c>
      <c r="E36" s="12"/>
      <c r="G36" s="12">
        <v>2</v>
      </c>
      <c r="H36" s="12" t="s">
        <v>37</v>
      </c>
      <c r="I36" s="33">
        <f>SUMPRODUCT(('Date Vânzări'!C2:C201='⚙️ Configurare'!C4)*('Date Vânzări'!F2:F201="Produs B")*('Date Vânzări'!K2:K201="Livrat")*'Date Vânzări'!J2:J201)</f>
        <v>28051.739999999998</v>
      </c>
      <c r="J36" s="12">
        <f>SUMPRODUCT(('Date Vânzări'!C2:C201='⚙️ Configurare'!C4)*('Date Vânzări'!F2:F201="Produs B")*('Date Vânzări'!K2:K201="Livrat")*'Date Vânzări'!H2:H201)</f>
        <v>65</v>
      </c>
      <c r="K36" s="12"/>
    </row>
    <row r="37" spans="1:11" ht="19.5" customHeight="1" x14ac:dyDescent="0.35">
      <c r="A37" s="15">
        <v>3</v>
      </c>
      <c r="B37" s="15" t="s">
        <v>56</v>
      </c>
      <c r="C37" s="32">
        <f>SUMPRODUCT(('Date Vânzări'!C2:C201='⚙️ Configurare'!C4)*('Date Vânzări'!E2:E201="Gamma SRL")*('Date Vânzări'!K2:K201="Livrat")*'Date Vânzări'!J2:J201)</f>
        <v>3808.35</v>
      </c>
      <c r="D37" s="15">
        <f>SUMPRODUCT(('Date Vânzări'!C2:C201='⚙️ Configurare'!C4)*('Date Vânzări'!E2:E201="Gamma SRL")*('Date Vânzări'!K2:K201="Livrat")*1)</f>
        <v>1</v>
      </c>
      <c r="E37" s="15"/>
      <c r="G37" s="15">
        <v>3</v>
      </c>
      <c r="H37" s="15" t="s">
        <v>61</v>
      </c>
      <c r="I37" s="32">
        <f>SUMPRODUCT(('Date Vânzări'!C2:C201='⚙️ Configurare'!C4)*('Date Vânzări'!F2:F201="Produs C")*('Date Vânzări'!K2:K201="Livrat")*'Date Vânzări'!J2:J201)</f>
        <v>31145.52</v>
      </c>
      <c r="J37" s="15">
        <f>SUMPRODUCT(('Date Vânzări'!C2:C201='⚙️ Configurare'!C4)*('Date Vânzări'!F2:F201="Produs C")*('Date Vânzări'!K2:K201="Livrat")*'Date Vânzări'!H2:H201)</f>
        <v>43</v>
      </c>
      <c r="K37" s="15"/>
    </row>
    <row r="38" spans="1:11" ht="19.5" customHeight="1" x14ac:dyDescent="0.35">
      <c r="A38" s="12">
        <v>4</v>
      </c>
      <c r="B38" s="12" t="s">
        <v>39</v>
      </c>
      <c r="C38" s="33">
        <f>SUMPRODUCT(('Date Vânzări'!C2:C201='⚙️ Configurare'!C4)*('Date Vânzări'!E2:E201="Delta SA")*('Date Vânzări'!K2:K201="Livrat")*'Date Vânzări'!J2:J201)</f>
        <v>27276.940000000002</v>
      </c>
      <c r="D38" s="12">
        <f>SUMPRODUCT(('Date Vânzări'!C2:C201='⚙️ Configurare'!C4)*('Date Vânzări'!E2:E201="Delta SA")*('Date Vânzări'!K2:K201="Livrat")*1)</f>
        <v>2</v>
      </c>
      <c r="E38" s="12"/>
      <c r="G38" s="12">
        <v>4</v>
      </c>
      <c r="H38" s="12" t="s">
        <v>52</v>
      </c>
      <c r="I38" s="33">
        <f>SUMPRODUCT(('Date Vânzări'!C2:C201='⚙️ Configurare'!C4)*('Date Vânzări'!F2:F201="Produs D")*('Date Vânzări'!K2:K201="Livrat")*'Date Vânzări'!J2:J201)</f>
        <v>18891.420000000002</v>
      </c>
      <c r="J38" s="12">
        <f>SUMPRODUCT(('Date Vânzări'!C2:C201='⚙️ Configurare'!C4)*('Date Vânzări'!F2:F201="Produs D")*('Date Vânzări'!K2:K201="Livrat")*'Date Vânzări'!H2:H201)</f>
        <v>84</v>
      </c>
      <c r="K38" s="12"/>
    </row>
    <row r="39" spans="1:11" ht="19.5" customHeight="1" x14ac:dyDescent="0.35">
      <c r="A39" s="15">
        <v>5</v>
      </c>
      <c r="B39" s="15" t="s">
        <v>65</v>
      </c>
      <c r="C39" s="32">
        <f>SUMPRODUCT(('Date Vânzări'!C2:C201='⚙️ Configurare'!C4)*('Date Vânzări'!E2:E201="Epsilon SRL")*('Date Vânzări'!K2:K201="Livrat")*'Date Vânzări'!J2:J201)</f>
        <v>4366.32</v>
      </c>
      <c r="D39" s="15">
        <f>SUMPRODUCT(('Date Vânzări'!C2:C201='⚙️ Configurare'!C4)*('Date Vânzări'!E2:E201="Epsilon SRL")*('Date Vânzări'!K2:K201="Livrat")*1)</f>
        <v>1</v>
      </c>
      <c r="E39" s="15"/>
      <c r="G39" s="15">
        <v>5</v>
      </c>
      <c r="H39" s="15" t="s">
        <v>33</v>
      </c>
      <c r="I39" s="32">
        <f>SUMPRODUCT(('Date Vânzări'!C2:C201='⚙️ Configurare'!C4)*('Date Vânzări'!F2:F201="Produs E")*('Date Vânzări'!K2:K201="Livrat")*'Date Vânzări'!J2:J201)</f>
        <v>46656.039999999994</v>
      </c>
      <c r="J39" s="15">
        <f>SUMPRODUCT(('Date Vânzări'!C2:C201='⚙️ Configurare'!C4)*('Date Vânzări'!F2:F201="Produs E")*('Date Vânzări'!K2:K201="Livrat")*'Date Vânzări'!H2:H201)</f>
        <v>89</v>
      </c>
      <c r="K39" s="15"/>
    </row>
    <row r="40" spans="1:11" ht="19.5" customHeight="1" x14ac:dyDescent="0.35">
      <c r="A40" s="12">
        <v>6</v>
      </c>
      <c r="B40" s="12" t="s">
        <v>43</v>
      </c>
      <c r="C40" s="33">
        <f>SUMPRODUCT(('Date Vânzări'!C2:C201='⚙️ Configurare'!C4)*('Date Vânzări'!E2:E201="Zeta SA")*('Date Vânzări'!K2:K201="Livrat")*'Date Vânzări'!J2:J201)</f>
        <v>11127.54</v>
      </c>
      <c r="D40" s="12">
        <f>SUMPRODUCT(('Date Vânzări'!C2:C201='⚙️ Configurare'!C4)*('Date Vânzări'!E2:E201="Zeta SA")*('Date Vânzări'!K2:K201="Livrat")*1)</f>
        <v>1</v>
      </c>
      <c r="E40" s="12"/>
      <c r="G40" s="12">
        <v>6</v>
      </c>
      <c r="H40" s="12" t="s">
        <v>47</v>
      </c>
      <c r="I40" s="33">
        <f>SUMPRODUCT(('Date Vânzări'!C2:C201='⚙️ Configurare'!C4)*('Date Vânzări'!F2:F201="Produs F")*('Date Vânzări'!K2:K201="Livrat")*'Date Vânzări'!J2:J201)</f>
        <v>0</v>
      </c>
      <c r="J40" s="12">
        <f>SUMPRODUCT(('Date Vânzări'!C2:C201='⚙️ Configurare'!C4)*('Date Vânzări'!F2:F201="Produs F")*('Date Vânzări'!K2:K201="Livrat")*'Date Vânzări'!H2:H201)</f>
        <v>0</v>
      </c>
      <c r="K40" s="12"/>
    </row>
    <row r="41" spans="1:11" ht="19.5" customHeight="1" x14ac:dyDescent="0.35">
      <c r="A41" s="15">
        <v>7</v>
      </c>
      <c r="B41" s="15" t="s">
        <v>44</v>
      </c>
      <c r="C41" s="32">
        <f>SUMPRODUCT(('Date Vânzări'!C2:C201='⚙️ Configurare'!C4)*('Date Vânzări'!E2:E201="Eta SRL")*('Date Vânzări'!K2:K201="Livrat")*'Date Vânzări'!J2:J201)</f>
        <v>23210.92</v>
      </c>
      <c r="D41" s="15">
        <f>SUMPRODUCT(('Date Vânzări'!C2:C201='⚙️ Configurare'!C4)*('Date Vânzări'!E2:E201="Eta SRL")*('Date Vânzări'!K2:K201="Livrat")*1)</f>
        <v>1</v>
      </c>
      <c r="E41" s="15"/>
      <c r="G41" s="15">
        <v>7</v>
      </c>
      <c r="H41" s="15" t="s">
        <v>54</v>
      </c>
      <c r="I41" s="32">
        <f>SUMPRODUCT(('Date Vânzări'!C2:C201='⚙️ Configurare'!C4)*('Date Vânzări'!F2:F201="Produs G")*('Date Vânzări'!K2:K201="Livrat")*'Date Vânzări'!J2:J201)</f>
        <v>15484.23</v>
      </c>
      <c r="J41" s="15">
        <f>SUMPRODUCT(('Date Vânzări'!C2:C201='⚙️ Configurare'!C4)*('Date Vânzări'!F2:F201="Produs G")*('Date Vânzări'!K2:K201="Livrat")*'Date Vânzări'!H2:H201)</f>
        <v>75</v>
      </c>
      <c r="K41" s="15"/>
    </row>
    <row r="42" spans="1:11" ht="19.5" customHeight="1" x14ac:dyDescent="0.35">
      <c r="A42" s="12">
        <v>8</v>
      </c>
      <c r="B42" s="12" t="s">
        <v>46</v>
      </c>
      <c r="C42" s="33">
        <f>SUMPRODUCT(('Date Vânzări'!C2:C201='⚙️ Configurare'!C4)*('Date Vânzări'!E2:E201="Theta SA")*('Date Vânzări'!K2:K201="Livrat")*'Date Vânzări'!J2:J201)</f>
        <v>9778.86</v>
      </c>
      <c r="D42" s="12">
        <f>SUMPRODUCT(('Date Vânzări'!C2:C201='⚙️ Configurare'!C4)*('Date Vânzări'!E2:E201="Theta SA")*('Date Vânzări'!K2:K201="Livrat")*1)</f>
        <v>1</v>
      </c>
      <c r="E42" s="12"/>
      <c r="G42" s="12">
        <v>8</v>
      </c>
      <c r="H42" s="12" t="s">
        <v>57</v>
      </c>
      <c r="I42" s="33">
        <f>SUMPRODUCT(('Date Vânzări'!C2:C201='⚙️ Configurare'!C4)*('Date Vânzări'!F2:F201="Produs H")*('Date Vânzări'!K2:K201="Livrat")*'Date Vânzări'!J2:J201)</f>
        <v>16663.45</v>
      </c>
      <c r="J42" s="12">
        <f>SUMPRODUCT(('Date Vânzări'!C2:C201='⚙️ Configurare'!C4)*('Date Vânzări'!F2:F201="Produs H")*('Date Vânzări'!K2:K201="Livrat")*'Date Vânzări'!H2:H201)</f>
        <v>37</v>
      </c>
      <c r="K42" s="12"/>
    </row>
    <row r="43" spans="1:11" ht="19.5" customHeight="1" x14ac:dyDescent="0.35">
      <c r="A43" s="15">
        <v>9</v>
      </c>
      <c r="B43" s="15" t="s">
        <v>59</v>
      </c>
      <c r="C43" s="32">
        <f>SUMPRODUCT(('Date Vânzări'!C2:C201='⚙️ Configurare'!C4)*('Date Vânzări'!E2:E201="Iota SRL")*('Date Vânzări'!K2:K201="Livrat")*'Date Vânzări'!J2:J201)</f>
        <v>19726.510000000002</v>
      </c>
      <c r="D43" s="15">
        <f>SUMPRODUCT(('Date Vânzări'!C2:C201='⚙️ Configurare'!C4)*('Date Vânzări'!E2:E201="Iota SRL")*('Date Vânzări'!K2:K201="Livrat")*1)</f>
        <v>2</v>
      </c>
      <c r="E43" s="15"/>
      <c r="G43" s="15">
        <v>9</v>
      </c>
      <c r="H43" s="15" t="s">
        <v>86</v>
      </c>
      <c r="I43" s="32">
        <f>SUMPRODUCT(('Date Vânzări'!C2:C201='⚙️ Configurare'!C4)*('Date Vânzări'!F2:F201="-")*('Date Vânzări'!K2:K201="Livrat")*'Date Vânzări'!J2:J201)</f>
        <v>0</v>
      </c>
      <c r="J43" s="15">
        <f>SUMPRODUCT(('Date Vânzări'!C2:C201='⚙️ Configurare'!C4)*('Date Vânzări'!F2:F201="-")*('Date Vânzări'!K2:K201="Livrat")*'Date Vânzări'!H2:H201)</f>
        <v>0</v>
      </c>
      <c r="K43" s="15"/>
    </row>
    <row r="44" spans="1:11" ht="19.5" customHeight="1" x14ac:dyDescent="0.35">
      <c r="A44" s="12">
        <v>10</v>
      </c>
      <c r="B44" s="12" t="s">
        <v>42</v>
      </c>
      <c r="C44" s="33">
        <f>SUMPRODUCT(('Date Vânzări'!C2:C201='⚙️ Configurare'!C4)*('Date Vânzări'!E2:E201="Kappa SA")*('Date Vânzări'!K2:K201="Livrat")*'Date Vânzări'!J2:J201)</f>
        <v>0</v>
      </c>
      <c r="D44" s="12">
        <f>SUMPRODUCT(('Date Vânzări'!C2:C201='⚙️ Configurare'!C4)*('Date Vânzări'!E2:E201="Kappa SA")*('Date Vânzări'!K2:K201="Livrat")*1)</f>
        <v>0</v>
      </c>
      <c r="E44" s="12"/>
      <c r="G44" s="12">
        <v>10</v>
      </c>
      <c r="H44" s="12" t="s">
        <v>86</v>
      </c>
      <c r="I44" s="33">
        <f>SUMPRODUCT(('Date Vânzări'!C2:C201='⚙️ Configurare'!C4)*('Date Vânzări'!F2:F201="-")*('Date Vânzări'!K2:K201="Livrat")*'Date Vânzări'!J2:J201)</f>
        <v>0</v>
      </c>
      <c r="J44" s="12">
        <f>SUMPRODUCT(('Date Vânzări'!C2:C201='⚙️ Configurare'!C4)*('Date Vânzări'!F2:F201="-")*('Date Vânzări'!K2:K201="Livrat")*'Date Vânzări'!H2:H201)</f>
        <v>0</v>
      </c>
      <c r="K44" s="12"/>
    </row>
    <row r="46" spans="1:11" ht="7.5" customHeight="1" x14ac:dyDescent="0.35"/>
    <row r="47" spans="1:11" ht="24.75" customHeight="1" x14ac:dyDescent="0.35">
      <c r="A47" s="22" t="s">
        <v>87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21.75" customHeight="1" x14ac:dyDescent="0.35">
      <c r="A48" s="11" t="s">
        <v>24</v>
      </c>
      <c r="B48" s="11" t="s">
        <v>88</v>
      </c>
      <c r="C48" s="11" t="s">
        <v>89</v>
      </c>
      <c r="D48" s="11" t="s">
        <v>90</v>
      </c>
      <c r="E48" s="11" t="s">
        <v>91</v>
      </c>
      <c r="F48" s="11" t="s">
        <v>92</v>
      </c>
      <c r="G48" s="11" t="s">
        <v>93</v>
      </c>
      <c r="H48" s="11" t="s">
        <v>94</v>
      </c>
      <c r="I48" s="11" t="s">
        <v>95</v>
      </c>
      <c r="J48" s="11" t="s">
        <v>96</v>
      </c>
      <c r="K48" s="11" t="s">
        <v>97</v>
      </c>
    </row>
    <row r="49" spans="1:11" ht="21.75" customHeight="1" x14ac:dyDescent="0.35">
      <c r="A49" s="34" t="s">
        <v>84</v>
      </c>
      <c r="B49" s="35">
        <f>SUMPRODUCT(('Date Vânzări'!C2:C201=1)*('Date Vânzări'!K2:K201="Livrat")*'Date Vânzări'!J2:J201)</f>
        <v>141163.63</v>
      </c>
      <c r="C49" s="35">
        <f>SUMPRODUCT(('Date Vânzări'!C2:C201=2)*('Date Vânzări'!K2:K201="Livrat")*'Date Vânzări'!J2:J201)</f>
        <v>161776.54999999999</v>
      </c>
      <c r="D49" s="35">
        <f>SUMPRODUCT(('Date Vânzări'!C2:C201=3)*('Date Vânzări'!K2:K201="Livrat")*'Date Vânzări'!J2:J201)</f>
        <v>174193.92000000001</v>
      </c>
      <c r="E49" s="35">
        <f>SUMPRODUCT(('Date Vânzări'!C2:C201=4)*('Date Vânzări'!K2:K201="Livrat")*'Date Vânzări'!J2:J201)</f>
        <v>112161.28000000003</v>
      </c>
      <c r="F49" s="35">
        <f>SUMPRODUCT(('Date Vânzări'!C2:C201=5)*('Date Vânzări'!K2:K201="Livrat")*'Date Vânzări'!J2:J201)</f>
        <v>68268.099999999991</v>
      </c>
      <c r="G49" s="35">
        <f>SUMPRODUCT(('Date Vânzări'!C2:C201=6)*('Date Vânzări'!K2:K201="Livrat")*'Date Vânzări'!J2:J201)</f>
        <v>155478.14000000001</v>
      </c>
      <c r="H49" s="35">
        <f>SUMPRODUCT(('Date Vânzări'!C2:C201=7)*('Date Vânzări'!K2:K201="Livrat")*'Date Vânzări'!J2:J201)</f>
        <v>220023.21</v>
      </c>
      <c r="I49" s="35">
        <f>SUMPRODUCT(('Date Vânzări'!C2:C201=8)*('Date Vânzări'!K2:K201="Livrat")*'Date Vânzări'!J2:J201)</f>
        <v>148587.82999999999</v>
      </c>
      <c r="J49" s="35">
        <f>SUMPRODUCT(('Date Vânzări'!C2:C201=9)*('Date Vânzări'!K2:K201="Livrat")*'Date Vânzări'!J2:J201)</f>
        <v>56838.45</v>
      </c>
      <c r="K49" s="35">
        <f>SUMPRODUCT(('Date Vânzări'!C2:C201=10)*('Date Vânzări'!K2:K201="Livrat")*'Date Vânzări'!J2:J201)</f>
        <v>98075.760000000009</v>
      </c>
    </row>
    <row r="50" spans="1:11" ht="21.75" customHeight="1" x14ac:dyDescent="0.35">
      <c r="A50" s="34" t="s">
        <v>80</v>
      </c>
      <c r="B50" s="36">
        <f>SUM('⚙️ Configurare'!C8:C13)</f>
        <v>260000</v>
      </c>
      <c r="C50" s="36">
        <f>SUM('⚙️ Configurare'!C8:C13)</f>
        <v>260000</v>
      </c>
      <c r="D50" s="36">
        <f>SUM('⚙️ Configurare'!C8:C13)</f>
        <v>260000</v>
      </c>
      <c r="E50" s="36">
        <f>SUM('⚙️ Configurare'!C8:C13)</f>
        <v>260000</v>
      </c>
      <c r="F50" s="36">
        <f>SUM('⚙️ Configurare'!C8:C13)</f>
        <v>260000</v>
      </c>
      <c r="G50" s="36">
        <f>SUM('⚙️ Configurare'!C8:C13)</f>
        <v>260000</v>
      </c>
      <c r="H50" s="36">
        <f>SUM('⚙️ Configurare'!C8:C13)</f>
        <v>260000</v>
      </c>
      <c r="I50" s="36">
        <f>SUM('⚙️ Configurare'!C8:C13)</f>
        <v>260000</v>
      </c>
      <c r="J50" s="36">
        <f>SUM('⚙️ Configurare'!C8:C13)</f>
        <v>260000</v>
      </c>
      <c r="K50" s="36">
        <f>SUM('⚙️ Configurare'!C8:C13)</f>
        <v>260000</v>
      </c>
    </row>
    <row r="70" spans="1:11" ht="19.5" customHeight="1" x14ac:dyDescent="0.35">
      <c r="A70" s="10" t="s">
        <v>98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</row>
  </sheetData>
  <mergeCells count="26">
    <mergeCell ref="A70:K70"/>
    <mergeCell ref="B19:E19"/>
    <mergeCell ref="G19:J19"/>
    <mergeCell ref="A23:K23"/>
    <mergeCell ref="A33:E33"/>
    <mergeCell ref="G33:K33"/>
    <mergeCell ref="A47:K47"/>
    <mergeCell ref="B14:E14"/>
    <mergeCell ref="G14:J14"/>
    <mergeCell ref="B15:E15"/>
    <mergeCell ref="G15:J15"/>
    <mergeCell ref="B18:E18"/>
    <mergeCell ref="G18:J18"/>
    <mergeCell ref="B7:E7"/>
    <mergeCell ref="G7:J7"/>
    <mergeCell ref="B10:E10"/>
    <mergeCell ref="G10:J10"/>
    <mergeCell ref="B11:E11"/>
    <mergeCell ref="G11:J11"/>
    <mergeCell ref="A1:K1"/>
    <mergeCell ref="A2:K2"/>
    <mergeCell ref="A3:E3"/>
    <mergeCell ref="F3:K3"/>
    <mergeCell ref="A5:K5"/>
    <mergeCell ref="B6:E6"/>
    <mergeCell ref="G6:J6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828F5-AAF0-4E1A-81FE-5C8A2C1145DD}">
  <dimension ref="A1:A32"/>
  <sheetViews>
    <sheetView zoomScaleNormal="100" workbookViewId="0">
      <selection activeCell="A2" sqref="A2:E2"/>
    </sheetView>
  </sheetViews>
  <sheetFormatPr defaultColWidth="8.6328125" defaultRowHeight="14.5" x14ac:dyDescent="0.35"/>
  <cols>
    <col min="1" max="1" width="90" customWidth="1"/>
  </cols>
  <sheetData>
    <row r="1" spans="1:1" ht="45" customHeight="1" x14ac:dyDescent="0.35">
      <c r="A1" s="37" t="s">
        <v>99</v>
      </c>
    </row>
    <row r="2" spans="1:1" ht="18" customHeight="1" x14ac:dyDescent="0.35">
      <c r="A2" s="38"/>
    </row>
    <row r="3" spans="1:1" ht="18" customHeight="1" x14ac:dyDescent="0.35">
      <c r="A3" s="39" t="s">
        <v>100</v>
      </c>
    </row>
    <row r="4" spans="1:1" ht="18" customHeight="1" x14ac:dyDescent="0.35">
      <c r="A4" s="38"/>
    </row>
    <row r="5" spans="1:1" ht="18" customHeight="1" x14ac:dyDescent="0.35">
      <c r="A5" s="39" t="s">
        <v>101</v>
      </c>
    </row>
    <row r="6" spans="1:1" ht="18" customHeight="1" x14ac:dyDescent="0.35">
      <c r="A6" s="38" t="s">
        <v>102</v>
      </c>
    </row>
    <row r="7" spans="1:1" ht="18" customHeight="1" x14ac:dyDescent="0.35">
      <c r="A7" s="38" t="s">
        <v>103</v>
      </c>
    </row>
    <row r="8" spans="1:1" ht="18" customHeight="1" x14ac:dyDescent="0.35">
      <c r="A8" s="38" t="s">
        <v>104</v>
      </c>
    </row>
    <row r="9" spans="1:1" ht="18" customHeight="1" x14ac:dyDescent="0.35">
      <c r="A9" s="38" t="s">
        <v>105</v>
      </c>
    </row>
    <row r="10" spans="1:1" ht="18" customHeight="1" x14ac:dyDescent="0.35">
      <c r="A10" s="38"/>
    </row>
    <row r="11" spans="1:1" ht="18" customHeight="1" x14ac:dyDescent="0.35">
      <c r="A11" s="39" t="s">
        <v>106</v>
      </c>
    </row>
    <row r="12" spans="1:1" ht="18" customHeight="1" x14ac:dyDescent="0.35">
      <c r="A12" s="38" t="s">
        <v>107</v>
      </c>
    </row>
    <row r="13" spans="1:1" ht="18" customHeight="1" x14ac:dyDescent="0.35">
      <c r="A13" s="38" t="s">
        <v>108</v>
      </c>
    </row>
    <row r="14" spans="1:1" ht="18" customHeight="1" x14ac:dyDescent="0.35">
      <c r="A14" s="38" t="s">
        <v>109</v>
      </c>
    </row>
    <row r="15" spans="1:1" ht="18" customHeight="1" x14ac:dyDescent="0.35">
      <c r="A15" s="38" t="s">
        <v>110</v>
      </c>
    </row>
    <row r="16" spans="1:1" ht="18" customHeight="1" x14ac:dyDescent="0.35">
      <c r="A16" s="38"/>
    </row>
    <row r="17" spans="1:1" ht="18" customHeight="1" x14ac:dyDescent="0.35">
      <c r="A17" s="39" t="s">
        <v>111</v>
      </c>
    </row>
    <row r="18" spans="1:1" ht="18" customHeight="1" x14ac:dyDescent="0.35">
      <c r="A18" s="38" t="s">
        <v>112</v>
      </c>
    </row>
    <row r="19" spans="1:1" ht="18" customHeight="1" x14ac:dyDescent="0.35">
      <c r="A19" s="38" t="s">
        <v>113</v>
      </c>
    </row>
    <row r="20" spans="1:1" ht="18" customHeight="1" x14ac:dyDescent="0.35">
      <c r="A20" s="38" t="s">
        <v>114</v>
      </c>
    </row>
    <row r="21" spans="1:1" ht="18" customHeight="1" x14ac:dyDescent="0.35">
      <c r="A21" s="38" t="s">
        <v>115</v>
      </c>
    </row>
    <row r="22" spans="1:1" ht="18" customHeight="1" x14ac:dyDescent="0.35">
      <c r="A22" s="38"/>
    </row>
    <row r="23" spans="1:1" ht="18" customHeight="1" x14ac:dyDescent="0.35">
      <c r="A23" s="39" t="s">
        <v>116</v>
      </c>
    </row>
    <row r="24" spans="1:1" ht="18" customHeight="1" x14ac:dyDescent="0.35">
      <c r="A24" s="38" t="s">
        <v>117</v>
      </c>
    </row>
    <row r="25" spans="1:1" ht="18" customHeight="1" x14ac:dyDescent="0.35">
      <c r="A25" s="38" t="s">
        <v>118</v>
      </c>
    </row>
    <row r="26" spans="1:1" ht="18" customHeight="1" x14ac:dyDescent="0.35">
      <c r="A26" s="38" t="s">
        <v>119</v>
      </c>
    </row>
    <row r="27" spans="1:1" ht="18" customHeight="1" x14ac:dyDescent="0.35">
      <c r="A27" s="38" t="s">
        <v>120</v>
      </c>
    </row>
    <row r="28" spans="1:1" ht="18" customHeight="1" x14ac:dyDescent="0.35">
      <c r="A28" s="38"/>
    </row>
    <row r="29" spans="1:1" ht="18" customHeight="1" x14ac:dyDescent="0.35">
      <c r="A29" s="38"/>
    </row>
    <row r="30" spans="1:1" ht="18" customHeight="1" x14ac:dyDescent="0.35">
      <c r="A30" s="40" t="s">
        <v>121</v>
      </c>
    </row>
    <row r="31" spans="1:1" ht="18" customHeight="1" x14ac:dyDescent="0.35">
      <c r="A31" s="41" t="s">
        <v>122</v>
      </c>
    </row>
    <row r="32" spans="1:1" ht="18" customHeight="1" x14ac:dyDescent="0.35">
      <c r="A32" s="41" t="s">
        <v>123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⚙️ Configurare</vt:lpstr>
      <vt:lpstr>Date Vânzări</vt:lpstr>
      <vt:lpstr>📊 Dashboard KPI</vt:lpstr>
      <vt:lpstr>📋 Instrucțiuni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Orbai</dc:creator>
  <cp:lastModifiedBy>Adrian Orbai</cp:lastModifiedBy>
  <dcterms:created xsi:type="dcterms:W3CDTF">2026-03-18T08:04:20Z</dcterms:created>
  <dcterms:modified xsi:type="dcterms:W3CDTF">2026-03-18T08:04:49Z</dcterms:modified>
</cp:coreProperties>
</file>